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hfc\dfs\mortgage\Operations\Special Access\Memos\SS Memos\2024 Selling - Servicing\24-12\"/>
    </mc:Choice>
  </mc:AlternateContent>
  <xr:revisionPtr revIDLastSave="0" documentId="13_ncr:1_{2760EC9E-4F2E-40B5-A06F-F5AE88D35B8D}" xr6:coauthVersionLast="47" xr6:coauthVersionMax="47" xr10:uidLastSave="{00000000-0000-0000-0000-000000000000}"/>
  <bookViews>
    <workbookView xWindow="-120" yWindow="-120" windowWidth="29040" windowHeight="15840" tabRatio="770" xr2:uid="{00000000-000D-0000-FFFF-FFFF00000000}"/>
  </bookViews>
  <sheets>
    <sheet name="Rural Blend" sheetId="1" r:id="rId1"/>
    <sheet name="Sheet3" sheetId="3" state="hidden" r:id="rId2"/>
  </sheets>
  <definedNames>
    <definedName name="Buydown">Sheet3!$A$1:$A$9</definedName>
    <definedName name="EEIRR">Sheet3!$A$1:$A$9</definedName>
    <definedName name="IRRLIB">Sheet3!$B$1:$B$3</definedName>
    <definedName name="_xlnm.Print_Area" localSheetId="0">'Rural Blend'!$A$1:$I$87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" l="1"/>
  <c r="B39" i="1"/>
  <c r="A1" i="3"/>
  <c r="B1" i="3"/>
  <c r="D11" i="1" l="1"/>
  <c r="B75" i="1" l="1"/>
  <c r="B72" i="1"/>
  <c r="B70" i="1"/>
  <c r="B79" i="1" l="1"/>
  <c r="B54" i="1"/>
  <c r="B36" i="1"/>
  <c r="B29" i="1"/>
  <c r="B16" i="1" l="1"/>
  <c r="B57" i="1"/>
  <c r="B52" i="1"/>
  <c r="B34" i="1"/>
  <c r="B21" i="1"/>
  <c r="B20" i="1"/>
  <c r="B17" i="1"/>
  <c r="B61" i="1" l="1"/>
  <c r="B18" i="1" l="1"/>
  <c r="B22" i="1"/>
  <c r="B24" i="1" l="1"/>
  <c r="B25" i="1" l="1"/>
  <c r="B26" i="1" s="1"/>
  <c r="B30" i="1" l="1"/>
  <c r="B35" i="1" l="1"/>
  <c r="B38" i="1" s="1"/>
  <c r="B40" i="1" s="1"/>
  <c r="B42" i="1" l="1"/>
  <c r="B44" i="1" s="1"/>
  <c r="B46" i="1" s="1"/>
  <c r="B47" i="1" s="1"/>
  <c r="B48" i="1" s="1"/>
  <c r="B53" i="1" l="1"/>
  <c r="B60" i="1" s="1"/>
  <c r="B62" i="1" s="1"/>
  <c r="B56" i="1" l="1"/>
  <c r="B58" i="1" s="1"/>
  <c r="B64" i="1" s="1"/>
  <c r="B65" i="1" l="1"/>
  <c r="B66" i="1" s="1"/>
  <c r="B71" i="1" s="1"/>
  <c r="B74" i="1" s="1"/>
  <c r="B78" i="1" l="1"/>
  <c r="B80" i="1" s="1"/>
  <c r="B76" i="1"/>
  <c r="B82" i="1" l="1"/>
  <c r="B83" i="1" s="1"/>
  <c r="B84" i="1" s="1"/>
  <c r="B86" i="1" s="1"/>
</calcChain>
</file>

<file path=xl/sharedStrings.xml><?xml version="1.0" encoding="utf-8"?>
<sst xmlns="http://schemas.openxmlformats.org/spreadsheetml/2006/main" count="84" uniqueCount="58">
  <si>
    <t>Loan amount</t>
  </si>
  <si>
    <t>Rural Rate</t>
  </si>
  <si>
    <t>X</t>
  </si>
  <si>
    <t>Factor A</t>
  </si>
  <si>
    <t>Rural Rate + 1%</t>
  </si>
  <si>
    <t>Factor B</t>
  </si>
  <si>
    <t>Factor Total (A+B)</t>
  </si>
  <si>
    <t>Blended Rate (Total/Original Loan amount)</t>
  </si>
  <si>
    <t>Existing</t>
  </si>
  <si>
    <t>Rating</t>
  </si>
  <si>
    <t>w/ gas</t>
  </si>
  <si>
    <t>w/o gas</t>
  </si>
  <si>
    <t>5*+</t>
  </si>
  <si>
    <t>6*</t>
  </si>
  <si>
    <t>Energy Rate Reduction</t>
  </si>
  <si>
    <t xml:space="preserve">Base Rate - EEIRR </t>
  </si>
  <si>
    <t>Program Rate</t>
  </si>
  <si>
    <t>IRRLIB Reduction</t>
  </si>
  <si>
    <t>Program Rate (or rate with Rural or EEIRR Blend)</t>
  </si>
  <si>
    <t>Interest Rate Buydown</t>
  </si>
  <si>
    <t>Interest Rate Buydown:</t>
  </si>
  <si>
    <t>Adjusted Rate with Buydown:</t>
  </si>
  <si>
    <t xml:space="preserve">Buydown %: </t>
  </si>
  <si>
    <t>Blended Rate (Factor Total/Original Loan amount)</t>
  </si>
  <si>
    <t>Current Rate (Blended or Program Rate) - IRRLIB Reduction</t>
  </si>
  <si>
    <t>Interest Rate Blends (check all that apply):</t>
  </si>
  <si>
    <t xml:space="preserve">Possible Reductions: </t>
  </si>
  <si>
    <t>Reductions:</t>
  </si>
  <si>
    <t>Loan Amount:</t>
  </si>
  <si>
    <t>Program Rate:</t>
  </si>
  <si>
    <t xml:space="preserve">IRRLIB Reductions </t>
  </si>
  <si>
    <t>Energy Reductions</t>
  </si>
  <si>
    <t>Reduction %</t>
  </si>
  <si>
    <t>Blended Interest Rate Worksheet</t>
  </si>
  <si>
    <t>Rural Program (Applies to loan amounts exceeding $250,000)</t>
  </si>
  <si>
    <t>IRRLIB (Applies to first $180,000)</t>
  </si>
  <si>
    <t>Buydown:</t>
  </si>
  <si>
    <t>EEIRR Calculation:</t>
  </si>
  <si>
    <t>Blended note rate (rounded up to nearest .125%):</t>
  </si>
  <si>
    <t>Final Note Rate:</t>
  </si>
  <si>
    <t>EEIRR %:</t>
  </si>
  <si>
    <t>IRRLIB %:</t>
  </si>
  <si>
    <t>Rural Program Calculation:</t>
  </si>
  <si>
    <t>IRRLIB Calculation:</t>
  </si>
  <si>
    <t>State Veterans Preference (Applies to first $50,000)</t>
  </si>
  <si>
    <t>State Vets %</t>
  </si>
  <si>
    <t>State Veterans Preference Calculation:</t>
  </si>
  <si>
    <t>State Veterans</t>
  </si>
  <si>
    <t>State Veterans Preference</t>
  </si>
  <si>
    <t>Base Rate - State Vet</t>
  </si>
  <si>
    <t>Program Rate w/ Rural Blended Rate or Buydown</t>
  </si>
  <si>
    <t xml:space="preserve">Program Rate or (rate w/ Rural, EEIRR, Buydown or IRRLIB) </t>
  </si>
  <si>
    <t>Calculated prior to EEIRR, IRRLIB, Buydown or State Veterans</t>
  </si>
  <si>
    <t>New</t>
  </si>
  <si>
    <t>EEIRR</t>
  </si>
  <si>
    <t>IRRLIB</t>
  </si>
  <si>
    <t>Blended Rural rate (rounded down to nearest .125%):</t>
  </si>
  <si>
    <t>EEIRR (Applies to first $250,000)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</si>
</sst>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%"/>
    <numFmt numFmtId="165" formatCode="&quot;$&quot;#,##0.00"/>
    <numFmt numFmtId="166" formatCode="0.000"/>
    <numFmt numFmtId="167" formatCode="&quot;$&quot;#,##0"/>
    <numFmt numFmtId="168" formatCode="0.000\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0EBF8"/>
        <bgColor indexed="64"/>
      </patternFill>
    </fill>
    <fill>
      <patternFill patternType="solid">
        <fgColor rgb="FF97C2E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9" borderId="0" applyNumberFormat="0" applyBorder="0" applyAlignment="0" applyProtection="0"/>
  </cellStyleXfs>
  <cellXfs count="110">
    <xf numFmtId="0" fontId="0" fillId="0" borderId="0" xfId="0"/>
    <xf numFmtId="0" fontId="3" fillId="2" borderId="0" xfId="0" applyFont="1" applyFill="1" applyBorder="1" applyProtection="1">
      <protection hidden="1"/>
    </xf>
    <xf numFmtId="0" fontId="2" fillId="5" borderId="3" xfId="0" applyFont="1" applyFill="1" applyBorder="1" applyProtection="1">
      <protection hidden="1"/>
    </xf>
    <xf numFmtId="0" fontId="3" fillId="5" borderId="16" xfId="0" applyFont="1" applyFill="1" applyBorder="1" applyProtection="1">
      <protection hidden="1"/>
    </xf>
    <xf numFmtId="0" fontId="3" fillId="8" borderId="18" xfId="0" applyFont="1" applyFill="1" applyBorder="1" applyProtection="1">
      <protection hidden="1"/>
    </xf>
    <xf numFmtId="0" fontId="3" fillId="8" borderId="1" xfId="0" applyFont="1" applyFill="1" applyBorder="1" applyProtection="1">
      <protection hidden="1"/>
    </xf>
    <xf numFmtId="0" fontId="2" fillId="8" borderId="15" xfId="0" applyFont="1" applyFill="1" applyBorder="1" applyProtection="1">
      <protection hidden="1"/>
    </xf>
    <xf numFmtId="0" fontId="3" fillId="3" borderId="18" xfId="0" applyFont="1" applyFill="1" applyBorder="1" applyProtection="1">
      <protection hidden="1"/>
    </xf>
    <xf numFmtId="0" fontId="3" fillId="3" borderId="1" xfId="0" applyFont="1" applyFill="1" applyBorder="1" applyProtection="1">
      <protection hidden="1"/>
    </xf>
    <xf numFmtId="0" fontId="3" fillId="3" borderId="13" xfId="0" applyFont="1" applyFill="1" applyBorder="1" applyProtection="1">
      <protection hidden="1"/>
    </xf>
    <xf numFmtId="0" fontId="3" fillId="7" borderId="18" xfId="0" applyFont="1" applyFill="1" applyBorder="1" applyProtection="1">
      <protection hidden="1"/>
    </xf>
    <xf numFmtId="0" fontId="3" fillId="7" borderId="1" xfId="0" applyFont="1" applyFill="1" applyBorder="1" applyProtection="1">
      <protection hidden="1"/>
    </xf>
    <xf numFmtId="0" fontId="3" fillId="7" borderId="13" xfId="0" applyFont="1" applyFill="1" applyBorder="1" applyProtection="1">
      <protection hidden="1"/>
    </xf>
    <xf numFmtId="0" fontId="2" fillId="8" borderId="4" xfId="0" applyFont="1" applyFill="1" applyBorder="1" applyProtection="1">
      <protection hidden="1"/>
    </xf>
    <xf numFmtId="0" fontId="3" fillId="8" borderId="8" xfId="0" applyFont="1" applyFill="1" applyBorder="1" applyProtection="1">
      <protection hidden="1"/>
    </xf>
    <xf numFmtId="0" fontId="3" fillId="8" borderId="6" xfId="0" applyFont="1" applyFill="1" applyBorder="1" applyProtection="1">
      <protection hidden="1"/>
    </xf>
    <xf numFmtId="0" fontId="3" fillId="8" borderId="0" xfId="0" applyFont="1" applyFill="1" applyBorder="1" applyProtection="1">
      <protection hidden="1"/>
    </xf>
    <xf numFmtId="164" fontId="3" fillId="8" borderId="0" xfId="0" applyNumberFormat="1" applyFont="1" applyFill="1" applyBorder="1" applyProtection="1">
      <protection hidden="1"/>
    </xf>
    <xf numFmtId="165" fontId="3" fillId="8" borderId="0" xfId="0" applyNumberFormat="1" applyFont="1" applyFill="1" applyBorder="1" applyProtection="1">
      <protection hidden="1"/>
    </xf>
    <xf numFmtId="0" fontId="2" fillId="8" borderId="7" xfId="0" applyFont="1" applyFill="1" applyBorder="1" applyProtection="1">
      <protection hidden="1"/>
    </xf>
    <xf numFmtId="0" fontId="2" fillId="3" borderId="4" xfId="0" applyFont="1" applyFill="1" applyBorder="1" applyProtection="1">
      <protection hidden="1"/>
    </xf>
    <xf numFmtId="0" fontId="3" fillId="3" borderId="8" xfId="0" applyFont="1" applyFill="1" applyBorder="1" applyProtection="1">
      <protection hidden="1"/>
    </xf>
    <xf numFmtId="0" fontId="3" fillId="3" borderId="6" xfId="0" applyFont="1" applyFill="1" applyBorder="1" applyProtection="1">
      <protection hidden="1"/>
    </xf>
    <xf numFmtId="164" fontId="3" fillId="3" borderId="0" xfId="0" applyNumberFormat="1" applyFont="1" applyFill="1" applyBorder="1" applyProtection="1">
      <protection hidden="1"/>
    </xf>
    <xf numFmtId="0" fontId="2" fillId="3" borderId="7" xfId="0" applyFont="1" applyFill="1" applyBorder="1" applyProtection="1">
      <protection hidden="1"/>
    </xf>
    <xf numFmtId="0" fontId="2" fillId="7" borderId="4" xfId="0" applyFont="1" applyFill="1" applyBorder="1" applyProtection="1">
      <protection hidden="1"/>
    </xf>
    <xf numFmtId="0" fontId="3" fillId="7" borderId="8" xfId="0" applyFont="1" applyFill="1" applyBorder="1" applyProtection="1">
      <protection hidden="1"/>
    </xf>
    <xf numFmtId="0" fontId="3" fillId="7" borderId="6" xfId="0" applyFont="1" applyFill="1" applyBorder="1" applyProtection="1">
      <protection hidden="1"/>
    </xf>
    <xf numFmtId="0" fontId="3" fillId="7" borderId="0" xfId="0" applyFont="1" applyFill="1" applyBorder="1" applyProtection="1">
      <protection hidden="1"/>
    </xf>
    <xf numFmtId="165" fontId="3" fillId="7" borderId="0" xfId="0" applyNumberFormat="1" applyFont="1" applyFill="1" applyBorder="1" applyProtection="1">
      <protection hidden="1"/>
    </xf>
    <xf numFmtId="164" fontId="3" fillId="7" borderId="0" xfId="0" applyNumberFormat="1" applyFont="1" applyFill="1" applyBorder="1" applyProtection="1">
      <protection hidden="1"/>
    </xf>
    <xf numFmtId="0" fontId="2" fillId="7" borderId="7" xfId="0" applyFont="1" applyFill="1" applyBorder="1" applyProtection="1">
      <protection hidden="1"/>
    </xf>
    <xf numFmtId="0" fontId="2" fillId="4" borderId="4" xfId="0" applyFont="1" applyFill="1" applyBorder="1" applyProtection="1">
      <protection hidden="1"/>
    </xf>
    <xf numFmtId="0" fontId="3" fillId="4" borderId="8" xfId="0" applyFont="1" applyFill="1" applyBorder="1" applyProtection="1">
      <protection hidden="1"/>
    </xf>
    <xf numFmtId="0" fontId="3" fillId="4" borderId="6" xfId="0" applyFont="1" applyFill="1" applyBorder="1" applyProtection="1">
      <protection hidden="1"/>
    </xf>
    <xf numFmtId="0" fontId="3" fillId="4" borderId="0" xfId="0" applyFont="1" applyFill="1" applyBorder="1" applyProtection="1">
      <protection hidden="1"/>
    </xf>
    <xf numFmtId="165" fontId="3" fillId="4" borderId="0" xfId="0" applyNumberFormat="1" applyFont="1" applyFill="1" applyBorder="1" applyProtection="1">
      <protection hidden="1"/>
    </xf>
    <xf numFmtId="164" fontId="3" fillId="4" borderId="0" xfId="0" applyNumberFormat="1" applyFont="1" applyFill="1" applyBorder="1" applyProtection="1">
      <protection hidden="1"/>
    </xf>
    <xf numFmtId="0" fontId="2" fillId="4" borderId="7" xfId="0" applyFont="1" applyFill="1" applyBorder="1" applyProtection="1">
      <protection hidden="1"/>
    </xf>
    <xf numFmtId="164" fontId="2" fillId="8" borderId="19" xfId="0" applyNumberFormat="1" applyFont="1" applyFill="1" applyBorder="1" applyAlignment="1" applyProtection="1">
      <alignment vertical="center"/>
      <protection hidden="1"/>
    </xf>
    <xf numFmtId="164" fontId="2" fillId="3" borderId="19" xfId="0" applyNumberFormat="1" applyFont="1" applyFill="1" applyBorder="1" applyAlignment="1" applyProtection="1">
      <alignment vertical="center"/>
      <protection hidden="1"/>
    </xf>
    <xf numFmtId="164" fontId="2" fillId="7" borderId="19" xfId="0" applyNumberFormat="1" applyFont="1" applyFill="1" applyBorder="1" applyAlignment="1" applyProtection="1">
      <alignment vertical="center"/>
      <protection hidden="1"/>
    </xf>
    <xf numFmtId="164" fontId="2" fillId="4" borderId="19" xfId="0" applyNumberFormat="1" applyFont="1" applyFill="1" applyBorder="1" applyAlignment="1" applyProtection="1">
      <alignment vertical="center"/>
      <protection hidden="1"/>
    </xf>
    <xf numFmtId="0" fontId="4" fillId="10" borderId="7" xfId="0" applyFont="1" applyFill="1" applyBorder="1" applyProtection="1">
      <protection hidden="1"/>
    </xf>
    <xf numFmtId="164" fontId="5" fillId="10" borderId="12" xfId="0" applyNumberFormat="1" applyFont="1" applyFill="1" applyBorder="1" applyProtection="1">
      <protection hidden="1"/>
    </xf>
    <xf numFmtId="0" fontId="3" fillId="4" borderId="2" xfId="0" applyFont="1" applyFill="1" applyBorder="1" applyProtection="1">
      <protection hidden="1"/>
    </xf>
    <xf numFmtId="0" fontId="3" fillId="4" borderId="21" xfId="0" applyFont="1" applyFill="1" applyBorder="1" applyProtection="1">
      <protection hidden="1"/>
    </xf>
    <xf numFmtId="0" fontId="3" fillId="4" borderId="22" xfId="0" applyFont="1" applyFill="1" applyBorder="1" applyProtection="1">
      <protection hidden="1"/>
    </xf>
    <xf numFmtId="0" fontId="8" fillId="2" borderId="0" xfId="0" applyFont="1" applyFill="1" applyBorder="1" applyProtection="1">
      <protection hidden="1"/>
    </xf>
    <xf numFmtId="0" fontId="8" fillId="2" borderId="0" xfId="0" applyFont="1" applyFill="1" applyBorder="1" applyProtection="1">
      <protection locked="0" hidden="1"/>
    </xf>
    <xf numFmtId="168" fontId="3" fillId="6" borderId="13" xfId="0" applyNumberFormat="1" applyFont="1" applyFill="1" applyBorder="1" applyProtection="1">
      <protection locked="0"/>
    </xf>
    <xf numFmtId="168" fontId="3" fillId="6" borderId="22" xfId="0" applyNumberFormat="1" applyFont="1" applyFill="1" applyBorder="1" applyProtection="1">
      <protection locked="0"/>
    </xf>
    <xf numFmtId="0" fontId="3" fillId="11" borderId="4" xfId="0" applyFont="1" applyFill="1" applyBorder="1" applyProtection="1">
      <protection hidden="1"/>
    </xf>
    <xf numFmtId="0" fontId="3" fillId="11" borderId="8" xfId="0" applyFont="1" applyFill="1" applyBorder="1" applyProtection="1">
      <protection hidden="1"/>
    </xf>
    <xf numFmtId="0" fontId="3" fillId="11" borderId="5" xfId="0" applyFont="1" applyFill="1" applyBorder="1" applyProtection="1">
      <protection hidden="1"/>
    </xf>
    <xf numFmtId="0" fontId="3" fillId="11" borderId="6" xfId="0" applyFont="1" applyFill="1" applyBorder="1" applyProtection="1">
      <protection hidden="1"/>
    </xf>
    <xf numFmtId="0" fontId="3" fillId="11" borderId="0" xfId="0" applyFont="1" applyFill="1" applyBorder="1" applyProtection="1">
      <protection hidden="1"/>
    </xf>
    <xf numFmtId="0" fontId="3" fillId="11" borderId="10" xfId="0" applyFont="1" applyFill="1" applyBorder="1" applyProtection="1">
      <protection hidden="1"/>
    </xf>
    <xf numFmtId="0" fontId="3" fillId="11" borderId="10" xfId="0" applyFont="1" applyFill="1" applyBorder="1" applyAlignment="1" applyProtection="1">
      <alignment horizontal="center"/>
      <protection hidden="1"/>
    </xf>
    <xf numFmtId="0" fontId="2" fillId="11" borderId="0" xfId="0" applyFont="1" applyFill="1" applyBorder="1" applyAlignment="1" applyProtection="1">
      <alignment horizontal="left"/>
      <protection hidden="1"/>
    </xf>
    <xf numFmtId="0" fontId="2" fillId="11" borderId="0" xfId="0" applyFont="1" applyFill="1" applyBorder="1" applyAlignment="1" applyProtection="1">
      <alignment horizontal="center"/>
      <protection hidden="1"/>
    </xf>
    <xf numFmtId="0" fontId="2" fillId="11" borderId="10" xfId="0" applyFont="1" applyFill="1" applyBorder="1" applyAlignment="1" applyProtection="1">
      <alignment horizontal="center"/>
      <protection hidden="1"/>
    </xf>
    <xf numFmtId="0" fontId="3" fillId="11" borderId="0" xfId="0" applyFont="1" applyFill="1" applyBorder="1" applyAlignment="1" applyProtection="1">
      <alignment horizontal="left" vertical="center" wrapText="1"/>
      <protection hidden="1"/>
    </xf>
    <xf numFmtId="0" fontId="3" fillId="11" borderId="0" xfId="0" applyFont="1" applyFill="1" applyBorder="1" applyAlignment="1" applyProtection="1">
      <alignment horizontal="left"/>
      <protection hidden="1"/>
    </xf>
    <xf numFmtId="164" fontId="3" fillId="11" borderId="0" xfId="0" applyNumberFormat="1" applyFont="1" applyFill="1" applyBorder="1" applyAlignment="1" applyProtection="1">
      <alignment horizontal="center"/>
      <protection hidden="1"/>
    </xf>
    <xf numFmtId="164" fontId="3" fillId="11" borderId="10" xfId="0" applyNumberFormat="1" applyFont="1" applyFill="1" applyBorder="1" applyAlignment="1" applyProtection="1">
      <alignment horizontal="center"/>
      <protection hidden="1"/>
    </xf>
    <xf numFmtId="0" fontId="2" fillId="11" borderId="0" xfId="0" applyFont="1" applyFill="1" applyAlignment="1">
      <alignment horizontal="left" vertical="center" wrapText="1"/>
    </xf>
    <xf numFmtId="164" fontId="3" fillId="11" borderId="6" xfId="0" applyNumberFormat="1" applyFont="1" applyFill="1" applyBorder="1" applyProtection="1">
      <protection hidden="1"/>
    </xf>
    <xf numFmtId="0" fontId="3" fillId="11" borderId="0" xfId="0" applyFont="1" applyFill="1" applyBorder="1" applyAlignment="1" applyProtection="1">
      <alignment horizontal="left" vertical="center"/>
      <protection hidden="1"/>
    </xf>
    <xf numFmtId="164" fontId="3" fillId="11" borderId="0" xfId="0" applyNumberFormat="1" applyFont="1" applyFill="1" applyBorder="1" applyProtection="1">
      <protection hidden="1"/>
    </xf>
    <xf numFmtId="166" fontId="3" fillId="11" borderId="7" xfId="0" applyNumberFormat="1" applyFont="1" applyFill="1" applyBorder="1" applyProtection="1">
      <protection hidden="1"/>
    </xf>
    <xf numFmtId="0" fontId="3" fillId="11" borderId="9" xfId="0" applyFont="1" applyFill="1" applyBorder="1" applyProtection="1">
      <protection hidden="1"/>
    </xf>
    <xf numFmtId="0" fontId="3" fillId="11" borderId="11" xfId="0" applyFont="1" applyFill="1" applyBorder="1" applyProtection="1">
      <protection hidden="1"/>
    </xf>
    <xf numFmtId="0" fontId="6" fillId="11" borderId="4" xfId="0" applyFont="1" applyFill="1" applyBorder="1" applyAlignment="1" applyProtection="1">
      <alignment vertical="center"/>
      <protection hidden="1"/>
    </xf>
    <xf numFmtId="0" fontId="2" fillId="11" borderId="6" xfId="0" applyFont="1" applyFill="1" applyBorder="1" applyAlignment="1" applyProtection="1">
      <alignment horizontal="right" indent="5"/>
      <protection hidden="1"/>
    </xf>
    <xf numFmtId="0" fontId="3" fillId="11" borderId="2" xfId="0" applyFont="1" applyFill="1" applyBorder="1" applyProtection="1">
      <protection hidden="1"/>
    </xf>
    <xf numFmtId="166" fontId="3" fillId="11" borderId="0" xfId="0" applyNumberFormat="1" applyFont="1" applyFill="1" applyBorder="1" applyProtection="1">
      <protection hidden="1"/>
    </xf>
    <xf numFmtId="0" fontId="3" fillId="11" borderId="20" xfId="1" applyFont="1" applyFill="1" applyBorder="1" applyProtection="1">
      <protection hidden="1"/>
    </xf>
    <xf numFmtId="0" fontId="3" fillId="11" borderId="5" xfId="1" applyFont="1" applyFill="1" applyBorder="1" applyProtection="1">
      <protection hidden="1"/>
    </xf>
    <xf numFmtId="0" fontId="3" fillId="11" borderId="2" xfId="1" applyFont="1" applyFill="1" applyBorder="1" applyProtection="1">
      <protection hidden="1"/>
    </xf>
    <xf numFmtId="0" fontId="3" fillId="11" borderId="10" xfId="1" applyFont="1" applyFill="1" applyBorder="1" applyProtection="1">
      <protection hidden="1"/>
    </xf>
    <xf numFmtId="0" fontId="3" fillId="11" borderId="17" xfId="1" applyFont="1" applyFill="1" applyBorder="1" applyProtection="1">
      <protection hidden="1"/>
    </xf>
    <xf numFmtId="0" fontId="3" fillId="11" borderId="11" xfId="1" applyFont="1" applyFill="1" applyBorder="1" applyProtection="1">
      <protection hidden="1"/>
    </xf>
    <xf numFmtId="0" fontId="3" fillId="11" borderId="17" xfId="0" applyFont="1" applyFill="1" applyBorder="1" applyProtection="1">
      <protection hidden="1"/>
    </xf>
    <xf numFmtId="0" fontId="2" fillId="11" borderId="6" xfId="0" applyFont="1" applyFill="1" applyBorder="1" applyProtection="1">
      <protection hidden="1"/>
    </xf>
    <xf numFmtId="164" fontId="2" fillId="11" borderId="8" xfId="0" applyNumberFormat="1" applyFont="1" applyFill="1" applyBorder="1" applyAlignment="1" applyProtection="1">
      <alignment vertical="center"/>
      <protection hidden="1"/>
    </xf>
    <xf numFmtId="0" fontId="3" fillId="12" borderId="23" xfId="0" applyFont="1" applyFill="1" applyBorder="1" applyProtection="1">
      <protection hidden="1"/>
    </xf>
    <xf numFmtId="0" fontId="3" fillId="12" borderId="24" xfId="0" applyFont="1" applyFill="1" applyBorder="1" applyProtection="1">
      <protection hidden="1"/>
    </xf>
    <xf numFmtId="0" fontId="3" fillId="12" borderId="14" xfId="0" applyFont="1" applyFill="1" applyBorder="1" applyProtection="1">
      <protection hidden="1"/>
    </xf>
    <xf numFmtId="0" fontId="2" fillId="12" borderId="4" xfId="0" applyFont="1" applyFill="1" applyBorder="1" applyProtection="1">
      <protection hidden="1"/>
    </xf>
    <xf numFmtId="0" fontId="3" fillId="12" borderId="8" xfId="0" applyFont="1" applyFill="1" applyBorder="1" applyProtection="1">
      <protection hidden="1"/>
    </xf>
    <xf numFmtId="0" fontId="3" fillId="12" borderId="6" xfId="0" applyFont="1" applyFill="1" applyBorder="1" applyProtection="1">
      <protection hidden="1"/>
    </xf>
    <xf numFmtId="0" fontId="3" fillId="12" borderId="0" xfId="0" applyFont="1" applyFill="1" applyBorder="1" applyProtection="1">
      <protection hidden="1"/>
    </xf>
    <xf numFmtId="165" fontId="3" fillId="12" borderId="0" xfId="0" applyNumberFormat="1" applyFont="1" applyFill="1" applyBorder="1" applyProtection="1">
      <protection hidden="1"/>
    </xf>
    <xf numFmtId="164" fontId="3" fillId="12" borderId="0" xfId="0" applyNumberFormat="1" applyFont="1" applyFill="1" applyBorder="1" applyProtection="1">
      <protection hidden="1"/>
    </xf>
    <xf numFmtId="0" fontId="2" fillId="12" borderId="7" xfId="0" applyFont="1" applyFill="1" applyBorder="1" applyProtection="1">
      <protection hidden="1"/>
    </xf>
    <xf numFmtId="164" fontId="2" fillId="12" borderId="19" xfId="0" applyNumberFormat="1" applyFont="1" applyFill="1" applyBorder="1" applyAlignment="1" applyProtection="1">
      <alignment vertical="center"/>
      <protection hidden="1"/>
    </xf>
    <xf numFmtId="167" fontId="3" fillId="6" borderId="1" xfId="0" applyNumberFormat="1" applyFont="1" applyFill="1" applyBorder="1" applyProtection="1">
      <protection locked="0"/>
    </xf>
    <xf numFmtId="164" fontId="3" fillId="6" borderId="1" xfId="0" applyNumberFormat="1" applyFont="1" applyFill="1" applyBorder="1" applyProtection="1">
      <protection locked="0"/>
    </xf>
    <xf numFmtId="168" fontId="3" fillId="6" borderId="25" xfId="0" applyNumberFormat="1" applyFont="1" applyFill="1" applyBorder="1" applyProtection="1"/>
    <xf numFmtId="0" fontId="0" fillId="0" borderId="0" xfId="0" applyNumberFormat="1"/>
    <xf numFmtId="168" fontId="0" fillId="0" borderId="0" xfId="0" applyNumberFormat="1"/>
    <xf numFmtId="0" fontId="7" fillId="11" borderId="8" xfId="0" applyFont="1" applyFill="1" applyBorder="1" applyAlignment="1" applyProtection="1">
      <alignment vertical="top"/>
      <protection hidden="1"/>
    </xf>
    <xf numFmtId="0" fontId="0" fillId="11" borderId="8" xfId="0" applyFill="1" applyBorder="1" applyAlignment="1">
      <alignment vertical="top"/>
    </xf>
    <xf numFmtId="0" fontId="0" fillId="11" borderId="0" xfId="0" applyFill="1" applyAlignment="1">
      <alignment vertical="top"/>
    </xf>
    <xf numFmtId="0" fontId="2" fillId="11" borderId="19" xfId="0" applyFont="1" applyFill="1" applyBorder="1" applyProtection="1">
      <protection hidden="1"/>
    </xf>
    <xf numFmtId="164" fontId="2" fillId="11" borderId="19" xfId="0" applyNumberFormat="1" applyFont="1" applyFill="1" applyBorder="1" applyAlignment="1" applyProtection="1">
      <alignment vertical="center"/>
      <protection hidden="1"/>
    </xf>
    <xf numFmtId="0" fontId="3" fillId="11" borderId="26" xfId="1" applyFont="1" applyFill="1" applyBorder="1" applyProtection="1">
      <protection hidden="1"/>
    </xf>
    <xf numFmtId="0" fontId="3" fillId="11" borderId="27" xfId="1" applyFont="1" applyFill="1" applyBorder="1" applyProtection="1">
      <protection hidden="1"/>
    </xf>
    <xf numFmtId="0" fontId="2" fillId="11" borderId="0" xfId="0" applyFont="1" applyFill="1" applyBorder="1" applyAlignment="1" applyProtection="1">
      <alignment horizontal="left"/>
      <protection hidden="1"/>
    </xf>
  </cellXfs>
  <cellStyles count="2">
    <cellStyle name="40% - Accent1" xfId="1" builtinId="31"/>
    <cellStyle name="Normal" xfId="0" builtinId="0"/>
  </cellStyles>
  <dxfs count="0"/>
  <tableStyles count="0" defaultTableStyle="TableStyleMedium2" defaultPivotStyle="PivotStyleLight16"/>
  <colors>
    <mruColors>
      <color rgb="FF97C2E5"/>
      <color rgb="FFE0EBF8"/>
      <color rgb="FFD0E0F4"/>
      <color rgb="FFCDDEF3"/>
      <color rgb="FFD7E5F5"/>
      <color rgb="FF81B4DF"/>
      <color rgb="FF619CD1"/>
      <color rgb="FF9DC5D1"/>
      <color rgb="FFC4DEF4"/>
      <color rgb="FFB4D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Q$54" noThreeD="1"/>
</file>

<file path=xl/ctrlProps/ctrlProp2.xml><?xml version="1.0" encoding="utf-8"?>
<formControlPr xmlns="http://schemas.microsoft.com/office/spreadsheetml/2009/9/main" objectType="CheckBox" fmlaLink="$Q$55" noThreeD="1"/>
</file>

<file path=xl/ctrlProps/ctrlProp3.xml><?xml version="1.0" encoding="utf-8"?>
<formControlPr xmlns="http://schemas.microsoft.com/office/spreadsheetml/2009/9/main" objectType="CheckBox" fmlaLink="$Q$56" noThreeD="1"/>
</file>

<file path=xl/ctrlProps/ctrlProp4.xml><?xml version="1.0" encoding="utf-8"?>
<formControlPr xmlns="http://schemas.microsoft.com/office/spreadsheetml/2009/9/main" objectType="CheckBox" fmlaLink="$Q$57" noThreeD="1"/>
</file>

<file path=xl/ctrlProps/ctrlProp5.xml><?xml version="1.0" encoding="utf-8"?>
<formControlPr xmlns="http://schemas.microsoft.com/office/spreadsheetml/2009/9/main" objectType="CheckBox" fmlaLink="$Q$5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6</xdr:row>
          <xdr:rowOff>0</xdr:rowOff>
        </xdr:from>
        <xdr:to>
          <xdr:col>1</xdr:col>
          <xdr:colOff>619125</xdr:colOff>
          <xdr:row>7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7</xdr:row>
          <xdr:rowOff>9525</xdr:rowOff>
        </xdr:from>
        <xdr:to>
          <xdr:col>1</xdr:col>
          <xdr:colOff>619125</xdr:colOff>
          <xdr:row>8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8</xdr:row>
          <xdr:rowOff>9525</xdr:rowOff>
        </xdr:from>
        <xdr:to>
          <xdr:col>1</xdr:col>
          <xdr:colOff>619125</xdr:colOff>
          <xdr:row>9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9</xdr:row>
          <xdr:rowOff>9525</xdr:rowOff>
        </xdr:from>
        <xdr:to>
          <xdr:col>1</xdr:col>
          <xdr:colOff>619125</xdr:colOff>
          <xdr:row>10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10</xdr:row>
          <xdr:rowOff>9525</xdr:rowOff>
        </xdr:from>
        <xdr:to>
          <xdr:col>1</xdr:col>
          <xdr:colOff>619125</xdr:colOff>
          <xdr:row>11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86"/>
  <sheetViews>
    <sheetView tabSelected="1" showWhiteSpace="0" zoomScale="90" zoomScaleNormal="90" workbookViewId="0">
      <selection activeCell="A9" sqref="A9"/>
    </sheetView>
  </sheetViews>
  <sheetFormatPr defaultColWidth="9.140625" defaultRowHeight="12.75" x14ac:dyDescent="0.2"/>
  <cols>
    <col min="1" max="1" width="53.28515625" style="1" customWidth="1"/>
    <col min="2" max="2" width="15.5703125" style="1" customWidth="1"/>
    <col min="3" max="3" width="11.7109375" style="1" customWidth="1"/>
    <col min="4" max="4" width="11.140625" style="1" customWidth="1"/>
    <col min="5" max="5" width="1.7109375" style="1" customWidth="1"/>
    <col min="6" max="6" width="8.140625" style="1" customWidth="1"/>
    <col min="7" max="7" width="4.85546875" style="1" customWidth="1"/>
    <col min="8" max="8" width="8.85546875" style="1" customWidth="1"/>
    <col min="9" max="9" width="8.140625" style="1" customWidth="1"/>
    <col min="10" max="16" width="9.140625" style="1"/>
    <col min="17" max="17" width="16.7109375" style="48" hidden="1" customWidth="1"/>
    <col min="18" max="16384" width="9.140625" style="1"/>
  </cols>
  <sheetData>
    <row r="1" spans="1:20" ht="18.75" x14ac:dyDescent="0.2">
      <c r="A1" s="73" t="s">
        <v>33</v>
      </c>
      <c r="B1" s="53"/>
      <c r="C1" s="53"/>
      <c r="D1" s="53"/>
      <c r="E1" s="52"/>
      <c r="F1" s="102" t="s">
        <v>26</v>
      </c>
      <c r="G1" s="103"/>
      <c r="H1" s="53"/>
      <c r="I1" s="54"/>
      <c r="J1" s="48"/>
      <c r="K1" s="48"/>
      <c r="L1" s="48"/>
      <c r="M1" s="48"/>
      <c r="N1" s="48"/>
      <c r="O1" s="48"/>
      <c r="P1" s="48"/>
      <c r="R1" s="48"/>
      <c r="S1" s="48"/>
      <c r="T1" s="48"/>
    </row>
    <row r="2" spans="1:20" ht="12.75" customHeight="1" x14ac:dyDescent="0.2">
      <c r="A2" s="55"/>
      <c r="B2" s="56"/>
      <c r="C2" s="56"/>
      <c r="D2" s="56"/>
      <c r="E2" s="55"/>
      <c r="F2" s="104"/>
      <c r="G2" s="104"/>
      <c r="H2" s="56"/>
      <c r="I2" s="57"/>
      <c r="J2" s="48"/>
      <c r="K2" s="48"/>
      <c r="L2" s="48"/>
      <c r="M2" s="48"/>
      <c r="N2" s="48"/>
      <c r="O2" s="48"/>
      <c r="P2" s="48"/>
      <c r="R2" s="48"/>
      <c r="S2" s="48"/>
      <c r="T2" s="48"/>
    </row>
    <row r="3" spans="1:20" x14ac:dyDescent="0.2">
      <c r="A3" s="74" t="s">
        <v>28</v>
      </c>
      <c r="B3" s="97"/>
      <c r="C3" s="56"/>
      <c r="D3" s="56"/>
      <c r="E3" s="55"/>
      <c r="F3" s="109" t="s">
        <v>31</v>
      </c>
      <c r="G3" s="109"/>
      <c r="H3" s="56"/>
      <c r="I3" s="58"/>
      <c r="J3" s="48"/>
      <c r="K3" s="48"/>
      <c r="L3" s="48"/>
      <c r="M3" s="48"/>
      <c r="N3" s="48"/>
      <c r="O3" s="48"/>
      <c r="P3" s="48"/>
      <c r="R3" s="48"/>
      <c r="S3" s="48"/>
      <c r="T3" s="48"/>
    </row>
    <row r="4" spans="1:20" x14ac:dyDescent="0.2">
      <c r="A4" s="74" t="s">
        <v>29</v>
      </c>
      <c r="B4" s="98"/>
      <c r="C4" s="56"/>
      <c r="D4" s="56"/>
      <c r="E4" s="55"/>
      <c r="F4" s="56"/>
      <c r="G4" s="59" t="s">
        <v>9</v>
      </c>
      <c r="H4" s="60" t="s">
        <v>10</v>
      </c>
      <c r="I4" s="61" t="s">
        <v>11</v>
      </c>
      <c r="J4" s="48"/>
      <c r="K4" s="48"/>
      <c r="L4" s="48"/>
      <c r="M4" s="48"/>
      <c r="N4" s="48"/>
      <c r="O4" s="48"/>
      <c r="P4" s="48"/>
      <c r="R4" s="48"/>
      <c r="S4" s="48"/>
      <c r="T4" s="48"/>
    </row>
    <row r="5" spans="1:20" ht="13.5" thickBot="1" x14ac:dyDescent="0.25">
      <c r="A5" s="55"/>
      <c r="B5" s="56"/>
      <c r="C5" s="56"/>
      <c r="D5" s="56"/>
      <c r="E5" s="55"/>
      <c r="F5" s="62" t="s">
        <v>53</v>
      </c>
      <c r="G5" s="63" t="s">
        <v>12</v>
      </c>
      <c r="H5" s="64">
        <v>2.5000000000000001E-3</v>
      </c>
      <c r="I5" s="65">
        <v>3.7499999999999999E-3</v>
      </c>
      <c r="J5" s="48"/>
      <c r="K5" s="48"/>
      <c r="L5" s="48"/>
      <c r="M5" s="48"/>
      <c r="N5" s="48"/>
      <c r="O5" s="48"/>
      <c r="P5" s="48"/>
      <c r="R5" s="48"/>
      <c r="S5" s="48"/>
      <c r="T5" s="48"/>
    </row>
    <row r="6" spans="1:20" ht="18" customHeight="1" thickBot="1" x14ac:dyDescent="0.25">
      <c r="A6" s="2" t="s">
        <v>25</v>
      </c>
      <c r="B6" s="3"/>
      <c r="C6" s="56"/>
      <c r="D6" s="56"/>
      <c r="E6" s="55"/>
      <c r="F6" s="66"/>
      <c r="G6" s="63" t="s">
        <v>13</v>
      </c>
      <c r="H6" s="64">
        <v>3.7499999999999999E-3</v>
      </c>
      <c r="I6" s="65">
        <v>5.0000000000000001E-3</v>
      </c>
      <c r="J6" s="48"/>
      <c r="K6" s="48"/>
      <c r="L6" s="48"/>
      <c r="M6" s="48"/>
      <c r="N6" s="48"/>
      <c r="O6" s="48"/>
      <c r="P6" s="48"/>
      <c r="R6" s="48"/>
      <c r="S6" s="48"/>
      <c r="T6" s="48"/>
    </row>
    <row r="7" spans="1:20" ht="18" customHeight="1" x14ac:dyDescent="0.2">
      <c r="A7" s="4" t="s">
        <v>34</v>
      </c>
      <c r="B7" s="5"/>
      <c r="C7" s="6" t="s">
        <v>27</v>
      </c>
      <c r="D7" s="6" t="s">
        <v>32</v>
      </c>
      <c r="E7" s="67"/>
      <c r="F7" s="68" t="s">
        <v>8</v>
      </c>
      <c r="G7" s="63" t="s">
        <v>12</v>
      </c>
      <c r="H7" s="64">
        <v>1.25E-3</v>
      </c>
      <c r="I7" s="65">
        <v>2.5000000000000001E-3</v>
      </c>
      <c r="J7" s="48"/>
      <c r="K7" s="48"/>
      <c r="L7" s="48"/>
      <c r="M7" s="48"/>
      <c r="N7" s="48"/>
      <c r="O7" s="48"/>
      <c r="P7" s="48"/>
      <c r="R7" s="48"/>
      <c r="S7" s="48"/>
      <c r="T7" s="48"/>
    </row>
    <row r="8" spans="1:20" ht="18" customHeight="1" x14ac:dyDescent="0.2">
      <c r="A8" s="7" t="s">
        <v>19</v>
      </c>
      <c r="B8" s="8"/>
      <c r="C8" s="9" t="s">
        <v>22</v>
      </c>
      <c r="D8" s="50"/>
      <c r="E8" s="67"/>
      <c r="F8" s="68"/>
      <c r="G8" s="63" t="s">
        <v>13</v>
      </c>
      <c r="H8" s="64">
        <v>2.5000000000000001E-3</v>
      </c>
      <c r="I8" s="65">
        <v>3.7499999999999999E-3</v>
      </c>
      <c r="J8" s="48"/>
      <c r="K8" s="48"/>
      <c r="L8" s="48"/>
      <c r="M8" s="48"/>
      <c r="N8" s="48"/>
      <c r="O8" s="48"/>
      <c r="P8" s="48"/>
      <c r="R8" s="48"/>
      <c r="S8" s="48"/>
      <c r="T8" s="48"/>
    </row>
    <row r="9" spans="1:20" ht="18" customHeight="1" x14ac:dyDescent="0.2">
      <c r="A9" s="10" t="s">
        <v>57</v>
      </c>
      <c r="B9" s="11"/>
      <c r="C9" s="12" t="s">
        <v>40</v>
      </c>
      <c r="D9" s="50"/>
      <c r="E9" s="67"/>
      <c r="F9" s="56"/>
      <c r="G9" s="56"/>
      <c r="H9" s="64"/>
      <c r="I9" s="65"/>
      <c r="J9" s="48"/>
      <c r="K9" s="48"/>
      <c r="L9" s="48"/>
      <c r="M9" s="48"/>
      <c r="N9" s="48"/>
      <c r="O9" s="48"/>
      <c r="P9" s="48"/>
      <c r="R9" s="48"/>
      <c r="S9" s="48"/>
      <c r="T9" s="48"/>
    </row>
    <row r="10" spans="1:20" ht="18" customHeight="1" x14ac:dyDescent="0.2">
      <c r="A10" s="46" t="s">
        <v>35</v>
      </c>
      <c r="B10" s="45"/>
      <c r="C10" s="47" t="s">
        <v>41</v>
      </c>
      <c r="D10" s="51"/>
      <c r="E10" s="67"/>
      <c r="F10" s="109" t="s">
        <v>30</v>
      </c>
      <c r="G10" s="109"/>
      <c r="H10" s="64">
        <v>5.0000000000000001E-3</v>
      </c>
      <c r="I10" s="65">
        <v>0.01</v>
      </c>
      <c r="J10" s="48"/>
      <c r="K10" s="48"/>
      <c r="L10" s="48"/>
      <c r="M10" s="48"/>
      <c r="N10" s="48"/>
      <c r="O10" s="48"/>
      <c r="P10" s="48"/>
      <c r="R10" s="48"/>
      <c r="S10" s="48"/>
      <c r="T10" s="48"/>
    </row>
    <row r="11" spans="1:20" ht="18" customHeight="1" thickBot="1" x14ac:dyDescent="0.25">
      <c r="A11" s="86" t="s">
        <v>44</v>
      </c>
      <c r="B11" s="87"/>
      <c r="C11" s="88" t="s">
        <v>45</v>
      </c>
      <c r="D11" s="99" t="str">
        <f>IF(Q58=TRUE, 1%*100,"")</f>
        <v/>
      </c>
      <c r="E11" s="67"/>
      <c r="F11" s="109" t="s">
        <v>47</v>
      </c>
      <c r="G11" s="109"/>
      <c r="H11" s="64">
        <v>0.01</v>
      </c>
      <c r="I11" s="65"/>
      <c r="J11" s="48"/>
      <c r="K11" s="48"/>
      <c r="L11" s="48"/>
      <c r="M11" s="48"/>
      <c r="N11" s="48"/>
      <c r="O11" s="48"/>
      <c r="P11" s="48"/>
      <c r="R11" s="48"/>
      <c r="S11" s="48"/>
      <c r="T11" s="48"/>
    </row>
    <row r="12" spans="1:20" ht="10.7" customHeight="1" thickBot="1" x14ac:dyDescent="0.25">
      <c r="A12" s="55"/>
      <c r="B12" s="56"/>
      <c r="C12" s="75"/>
      <c r="D12" s="76"/>
      <c r="E12" s="70"/>
      <c r="F12" s="71"/>
      <c r="G12" s="71"/>
      <c r="H12" s="71"/>
      <c r="I12" s="72"/>
      <c r="J12" s="48"/>
      <c r="K12" s="48"/>
      <c r="L12" s="48"/>
      <c r="M12" s="48"/>
      <c r="N12" s="48"/>
      <c r="O12" s="48"/>
      <c r="P12" s="48"/>
      <c r="R12" s="48"/>
      <c r="S12" s="48"/>
      <c r="T12" s="48"/>
    </row>
    <row r="13" spans="1:20" x14ac:dyDescent="0.2">
      <c r="A13" s="13" t="s">
        <v>42</v>
      </c>
      <c r="B13" s="14"/>
      <c r="C13" s="77"/>
      <c r="D13" s="7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R13" s="48"/>
      <c r="S13" s="48"/>
      <c r="T13" s="48"/>
    </row>
    <row r="14" spans="1:20" ht="0.75" customHeight="1" x14ac:dyDescent="0.2">
      <c r="A14" s="15"/>
      <c r="B14" s="16"/>
      <c r="C14" s="79"/>
      <c r="D14" s="80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R14" s="48"/>
      <c r="S14" s="48"/>
      <c r="T14" s="48"/>
    </row>
    <row r="15" spans="1:20" ht="13.5" thickBot="1" x14ac:dyDescent="0.25">
      <c r="A15" s="15" t="s">
        <v>52</v>
      </c>
      <c r="B15" s="16"/>
      <c r="C15" s="79"/>
      <c r="D15" s="80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</row>
    <row r="16" spans="1:20" hidden="1" x14ac:dyDescent="0.2">
      <c r="A16" s="15" t="s">
        <v>1</v>
      </c>
      <c r="B16" s="17">
        <f>IF(Q54=TRUE, B4, 0)</f>
        <v>0</v>
      </c>
      <c r="C16" s="79"/>
      <c r="D16" s="80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</row>
    <row r="17" spans="1:16" hidden="1" x14ac:dyDescent="0.2">
      <c r="A17" s="15" t="s">
        <v>2</v>
      </c>
      <c r="B17" s="18">
        <f>IF(AND(Q54=TRUE, B3&gt; 250000),250000, 0)</f>
        <v>0</v>
      </c>
      <c r="C17" s="79"/>
      <c r="D17" s="80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</row>
    <row r="18" spans="1:16" hidden="1" x14ac:dyDescent="0.2">
      <c r="A18" s="15" t="s">
        <v>3</v>
      </c>
      <c r="B18" s="18">
        <f>B16*B17</f>
        <v>0</v>
      </c>
      <c r="C18" s="79"/>
      <c r="D18" s="80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</row>
    <row r="19" spans="1:16" hidden="1" x14ac:dyDescent="0.2">
      <c r="A19" s="15"/>
      <c r="B19" s="16"/>
      <c r="C19" s="79"/>
      <c r="D19" s="80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</row>
    <row r="20" spans="1:16" hidden="1" x14ac:dyDescent="0.2">
      <c r="A20" s="15" t="s">
        <v>4</v>
      </c>
      <c r="B20" s="17">
        <f>IF(AND(B3&lt;250000,Q54=TRUE),0,IF(AND(Q54=TRUE,B3&gt;250000),B4+0.01,0))</f>
        <v>0</v>
      </c>
      <c r="C20" s="79"/>
      <c r="D20" s="80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</row>
    <row r="21" spans="1:16" hidden="1" x14ac:dyDescent="0.2">
      <c r="A21" s="15" t="s">
        <v>2</v>
      </c>
      <c r="B21" s="18">
        <f>IF(B3&lt;250000,0,IF(Q54=TRUE,B3-250000,0))</f>
        <v>0</v>
      </c>
      <c r="C21" s="79"/>
      <c r="D21" s="80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</row>
    <row r="22" spans="1:16" hidden="1" x14ac:dyDescent="0.2">
      <c r="A22" s="15" t="s">
        <v>5</v>
      </c>
      <c r="B22" s="18">
        <f>B20*B21</f>
        <v>0</v>
      </c>
      <c r="C22" s="79"/>
      <c r="D22" s="80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</row>
    <row r="23" spans="1:16" hidden="1" x14ac:dyDescent="0.2">
      <c r="A23" s="15"/>
      <c r="B23" s="16"/>
      <c r="C23" s="79"/>
      <c r="D23" s="80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</row>
    <row r="24" spans="1:16" hidden="1" x14ac:dyDescent="0.2">
      <c r="A24" s="15" t="s">
        <v>6</v>
      </c>
      <c r="B24" s="18">
        <f>B18+B22</f>
        <v>0</v>
      </c>
      <c r="C24" s="79"/>
      <c r="D24" s="80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</row>
    <row r="25" spans="1:16" ht="13.5" hidden="1" thickBot="1" x14ac:dyDescent="0.25">
      <c r="A25" s="15" t="s">
        <v>23</v>
      </c>
      <c r="B25" s="17">
        <f>IFERROR(IF(B3&lt;250001,B16,B24/B3),0)</f>
        <v>0</v>
      </c>
      <c r="C25" s="79"/>
      <c r="D25" s="80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</row>
    <row r="26" spans="1:16" ht="13.5" thickBot="1" x14ac:dyDescent="0.25">
      <c r="A26" s="19" t="s">
        <v>56</v>
      </c>
      <c r="B26" s="39">
        <f>ROUNDDOWN(B25*800,0)/800</f>
        <v>0</v>
      </c>
      <c r="C26" s="81"/>
      <c r="D26" s="82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</row>
    <row r="27" spans="1:16" ht="10.7" customHeight="1" thickBot="1" x14ac:dyDescent="0.25">
      <c r="A27" s="55"/>
      <c r="B27" s="56"/>
      <c r="C27" s="79"/>
      <c r="D27" s="7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</row>
    <row r="28" spans="1:16" x14ac:dyDescent="0.2">
      <c r="A28" s="20" t="s">
        <v>36</v>
      </c>
      <c r="B28" s="21"/>
      <c r="C28" s="77"/>
      <c r="D28" s="7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</row>
    <row r="29" spans="1:16" ht="13.5" thickBot="1" x14ac:dyDescent="0.25">
      <c r="A29" s="22" t="s">
        <v>20</v>
      </c>
      <c r="B29" s="23">
        <f>IF(Q55=TRUE, D8/100,0)</f>
        <v>0</v>
      </c>
      <c r="C29" s="79"/>
      <c r="D29" s="80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</row>
    <row r="30" spans="1:16" ht="13.5" thickBot="1" x14ac:dyDescent="0.25">
      <c r="A30" s="24" t="s">
        <v>21</v>
      </c>
      <c r="B30" s="40">
        <f>IF(Q55=FALSE,0,IF(AND(Q55=TRUE,Q54=TRUE),B26-B29,IF(AND(Q55=TRUE,Q54=FALSE),B4-B29,0)))</f>
        <v>0</v>
      </c>
      <c r="C30" s="81"/>
      <c r="D30" s="82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</row>
    <row r="31" spans="1:16" ht="10.7" customHeight="1" thickBot="1" x14ac:dyDescent="0.25">
      <c r="A31" s="55"/>
      <c r="B31" s="56"/>
      <c r="C31" s="79"/>
      <c r="D31" s="80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</row>
    <row r="32" spans="1:16" x14ac:dyDescent="0.2">
      <c r="A32" s="25" t="s">
        <v>37</v>
      </c>
      <c r="B32" s="26"/>
      <c r="C32" s="77"/>
      <c r="D32" s="7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</row>
    <row r="33" spans="1:16" ht="3" customHeight="1" x14ac:dyDescent="0.2">
      <c r="A33" s="27"/>
      <c r="B33" s="28"/>
      <c r="C33" s="79"/>
      <c r="D33" s="80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</row>
    <row r="34" spans="1:16" hidden="1" x14ac:dyDescent="0.2">
      <c r="A34" s="27" t="s">
        <v>0</v>
      </c>
      <c r="B34" s="29">
        <f>IF(Q56=TRUE, B3, 0)</f>
        <v>0</v>
      </c>
      <c r="C34" s="79"/>
      <c r="D34" s="80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</row>
    <row r="35" spans="1:16" x14ac:dyDescent="0.2">
      <c r="A35" s="27" t="s">
        <v>50</v>
      </c>
      <c r="B35" s="30">
        <f>IF(Q56=FALSE,0,IF(Q55=TRUE,B30,IF(AND(Q54=TRUE,Q55=FALSE),B26,IF(AND(Q54=FALSE,Q55=FALSE),B4,0))))</f>
        <v>0</v>
      </c>
      <c r="C35" s="79"/>
      <c r="D35" s="80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</row>
    <row r="36" spans="1:16" ht="13.5" thickBot="1" x14ac:dyDescent="0.25">
      <c r="A36" s="27" t="s">
        <v>14</v>
      </c>
      <c r="B36" s="30">
        <f>IF(Q56=TRUE, -D9/100, 0)</f>
        <v>0</v>
      </c>
      <c r="C36" s="79"/>
      <c r="D36" s="80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</row>
    <row r="37" spans="1:16" hidden="1" x14ac:dyDescent="0.2">
      <c r="A37" s="27"/>
      <c r="B37" s="28"/>
      <c r="C37" s="79"/>
      <c r="D37" s="80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</row>
    <row r="38" spans="1:16" hidden="1" x14ac:dyDescent="0.2">
      <c r="A38" s="27" t="s">
        <v>15</v>
      </c>
      <c r="B38" s="30">
        <f>IF(Q56=TRUE, B35+B36, 0)</f>
        <v>0</v>
      </c>
      <c r="C38" s="79"/>
      <c r="D38" s="80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</row>
    <row r="39" spans="1:16" hidden="1" x14ac:dyDescent="0.2">
      <c r="A39" s="27" t="s">
        <v>2</v>
      </c>
      <c r="B39" s="29">
        <f>IF(AND(Q56=TRUE, B3&gt;250000),250000, 0)</f>
        <v>0</v>
      </c>
      <c r="C39" s="79"/>
      <c r="D39" s="80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</row>
    <row r="40" spans="1:16" hidden="1" x14ac:dyDescent="0.2">
      <c r="A40" s="27" t="s">
        <v>3</v>
      </c>
      <c r="B40" s="29">
        <f>B38*B39</f>
        <v>0</v>
      </c>
      <c r="C40" s="79"/>
      <c r="D40" s="80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</row>
    <row r="41" spans="1:16" hidden="1" x14ac:dyDescent="0.2">
      <c r="A41" s="27"/>
      <c r="B41" s="28"/>
      <c r="C41" s="79"/>
      <c r="D41" s="80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</row>
    <row r="42" spans="1:16" hidden="1" x14ac:dyDescent="0.2">
      <c r="A42" s="27" t="s">
        <v>16</v>
      </c>
      <c r="B42" s="30">
        <f>IF(Q56=TRUE,B35,0)</f>
        <v>0</v>
      </c>
      <c r="C42" s="79"/>
      <c r="D42" s="80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16" hidden="1" x14ac:dyDescent="0.2">
      <c r="A43" s="27" t="s">
        <v>2</v>
      </c>
      <c r="B43" s="29">
        <f>IF(B34&gt;250000,IF(Q56=TRUE,B34-B39),0)</f>
        <v>0</v>
      </c>
      <c r="C43" s="79"/>
      <c r="D43" s="80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</row>
    <row r="44" spans="1:16" hidden="1" x14ac:dyDescent="0.2">
      <c r="A44" s="27" t="s">
        <v>5</v>
      </c>
      <c r="B44" s="29">
        <f>B42*B43</f>
        <v>0</v>
      </c>
      <c r="C44" s="79"/>
      <c r="D44" s="80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</row>
    <row r="45" spans="1:16" hidden="1" x14ac:dyDescent="0.2">
      <c r="A45" s="27"/>
      <c r="B45" s="28"/>
      <c r="C45" s="79"/>
      <c r="D45" s="80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</row>
    <row r="46" spans="1:16" hidden="1" x14ac:dyDescent="0.2">
      <c r="A46" s="27" t="s">
        <v>6</v>
      </c>
      <c r="B46" s="29">
        <f>B40+B44</f>
        <v>0</v>
      </c>
      <c r="C46" s="79"/>
      <c r="D46" s="80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</row>
    <row r="47" spans="1:16" ht="13.5" hidden="1" thickBot="1" x14ac:dyDescent="0.25">
      <c r="A47" s="27" t="s">
        <v>23</v>
      </c>
      <c r="B47" s="30">
        <f>IFERROR(IF(B34&lt;200001, B38, B46/B34),0)</f>
        <v>0</v>
      </c>
      <c r="C47" s="79"/>
      <c r="D47" s="80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</row>
    <row r="48" spans="1:16" ht="13.5" thickBot="1" x14ac:dyDescent="0.25">
      <c r="A48" s="31" t="s">
        <v>38</v>
      </c>
      <c r="B48" s="41">
        <f>ROUNDUP(B47*800,0)/800</f>
        <v>0</v>
      </c>
      <c r="C48" s="81"/>
      <c r="D48" s="82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</row>
    <row r="49" spans="1:17" ht="10.7" customHeight="1" thickBot="1" x14ac:dyDescent="0.25">
      <c r="A49" s="55"/>
      <c r="B49" s="69"/>
      <c r="C49" s="79"/>
      <c r="D49" s="80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</row>
    <row r="50" spans="1:17" x14ac:dyDescent="0.2">
      <c r="A50" s="32" t="s">
        <v>43</v>
      </c>
      <c r="B50" s="33"/>
      <c r="C50" s="77"/>
      <c r="D50" s="7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</row>
    <row r="51" spans="1:17" ht="3" customHeight="1" x14ac:dyDescent="0.2">
      <c r="A51" s="34"/>
      <c r="B51" s="35"/>
      <c r="C51" s="79"/>
      <c r="D51" s="80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</row>
    <row r="52" spans="1:17" hidden="1" x14ac:dyDescent="0.2">
      <c r="A52" s="34" t="s">
        <v>0</v>
      </c>
      <c r="B52" s="36">
        <f>IF(Q57=TRUE, B3, 0)</f>
        <v>0</v>
      </c>
      <c r="C52" s="79"/>
      <c r="D52" s="80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</row>
    <row r="53" spans="1:17" x14ac:dyDescent="0.2">
      <c r="A53" s="34" t="s">
        <v>18</v>
      </c>
      <c r="B53" s="37">
        <f>IF(AND(Q56=TRUE,Q57=TRUE),B48,IF(AND(Q57=TRUE,Q56=FALSE,Q55=TRUE),B30,IF(AND(Q57=TRUE,Q56=FALSE,Q55=FALSE,Q54=TRUE),B26,IF(AND(Q57=TRUE,Q54=FALSE,Q55=FALSE,Q56=FALSE),B4,IF(Q57=FALSE,0,0)))))</f>
        <v>0</v>
      </c>
      <c r="C53" s="79"/>
      <c r="D53" s="80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</row>
    <row r="54" spans="1:17" ht="13.5" thickBot="1" x14ac:dyDescent="0.25">
      <c r="A54" s="34" t="s">
        <v>17</v>
      </c>
      <c r="B54" s="37">
        <f>IF(Q57=TRUE,-D10/100,0)</f>
        <v>0</v>
      </c>
      <c r="C54" s="79"/>
      <c r="D54" s="80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9" t="b">
        <v>0</v>
      </c>
    </row>
    <row r="55" spans="1:17" hidden="1" x14ac:dyDescent="0.2">
      <c r="A55" s="34"/>
      <c r="B55" s="35"/>
      <c r="C55" s="79"/>
      <c r="D55" s="80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9" t="b">
        <v>0</v>
      </c>
    </row>
    <row r="56" spans="1:17" hidden="1" x14ac:dyDescent="0.2">
      <c r="A56" s="34" t="s">
        <v>24</v>
      </c>
      <c r="B56" s="37">
        <f>IF(Q57=TRUE, B53+B54,0)</f>
        <v>0</v>
      </c>
      <c r="C56" s="79"/>
      <c r="D56" s="80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9" t="b">
        <v>0</v>
      </c>
    </row>
    <row r="57" spans="1:17" hidden="1" x14ac:dyDescent="0.2">
      <c r="A57" s="34" t="s">
        <v>2</v>
      </c>
      <c r="B57" s="36">
        <f>IF(AND(Q57=TRUE, B3&gt;180000),180000, 0)</f>
        <v>0</v>
      </c>
      <c r="C57" s="79"/>
      <c r="D57" s="80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9" t="b">
        <v>0</v>
      </c>
    </row>
    <row r="58" spans="1:17" hidden="1" x14ac:dyDescent="0.2">
      <c r="A58" s="34" t="s">
        <v>3</v>
      </c>
      <c r="B58" s="36">
        <f>B56*B57</f>
        <v>0</v>
      </c>
      <c r="C58" s="79"/>
      <c r="D58" s="80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9" t="b">
        <v>0</v>
      </c>
    </row>
    <row r="59" spans="1:17" hidden="1" x14ac:dyDescent="0.2">
      <c r="A59" s="34"/>
      <c r="B59" s="35"/>
      <c r="C59" s="79"/>
      <c r="D59" s="80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</row>
    <row r="60" spans="1:17" hidden="1" x14ac:dyDescent="0.2">
      <c r="A60" s="34" t="s">
        <v>16</v>
      </c>
      <c r="B60" s="37">
        <f>IF(Q57=TRUE, B53, 0)</f>
        <v>0</v>
      </c>
      <c r="C60" s="79"/>
      <c r="D60" s="80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</row>
    <row r="61" spans="1:17" hidden="1" x14ac:dyDescent="0.2">
      <c r="A61" s="34" t="s">
        <v>2</v>
      </c>
      <c r="B61" s="36">
        <f>IF(Q57=TRUE, B52-B57, 0)</f>
        <v>0</v>
      </c>
      <c r="C61" s="79"/>
      <c r="D61" s="80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</row>
    <row r="62" spans="1:17" hidden="1" x14ac:dyDescent="0.2">
      <c r="A62" s="34" t="s">
        <v>5</v>
      </c>
      <c r="B62" s="36">
        <f>B60*B61</f>
        <v>0</v>
      </c>
      <c r="C62" s="79"/>
      <c r="D62" s="80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</row>
    <row r="63" spans="1:17" hidden="1" x14ac:dyDescent="0.2">
      <c r="A63" s="34"/>
      <c r="B63" s="35"/>
      <c r="C63" s="79"/>
      <c r="D63" s="80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</row>
    <row r="64" spans="1:17" hidden="1" x14ac:dyDescent="0.2">
      <c r="A64" s="34" t="s">
        <v>6</v>
      </c>
      <c r="B64" s="36">
        <f>IF(AND(B52&lt;180001, Q57=TRUE),0, B62+B58)</f>
        <v>0</v>
      </c>
      <c r="C64" s="79"/>
      <c r="D64" s="80"/>
    </row>
    <row r="65" spans="1:4" ht="13.5" hidden="1" thickBot="1" x14ac:dyDescent="0.25">
      <c r="A65" s="34" t="s">
        <v>7</v>
      </c>
      <c r="B65" s="37">
        <f>IFERROR(IF(B52&lt;180001, B56, B64/B52),0)</f>
        <v>0</v>
      </c>
      <c r="C65" s="79"/>
      <c r="D65" s="80"/>
    </row>
    <row r="66" spans="1:4" ht="13.5" thickBot="1" x14ac:dyDescent="0.25">
      <c r="A66" s="38" t="s">
        <v>38</v>
      </c>
      <c r="B66" s="42">
        <f>ROUNDUP(B65*800,0)/800</f>
        <v>0</v>
      </c>
      <c r="C66" s="81"/>
      <c r="D66" s="82"/>
    </row>
    <row r="67" spans="1:4" ht="10.7" customHeight="1" thickBot="1" x14ac:dyDescent="0.25">
      <c r="A67" s="84"/>
      <c r="B67" s="85"/>
      <c r="C67" s="79"/>
      <c r="D67" s="80"/>
    </row>
    <row r="68" spans="1:4" x14ac:dyDescent="0.2">
      <c r="A68" s="89" t="s">
        <v>46</v>
      </c>
      <c r="B68" s="90"/>
      <c r="C68" s="77"/>
      <c r="D68" s="78"/>
    </row>
    <row r="69" spans="1:4" ht="3" customHeight="1" x14ac:dyDescent="0.2">
      <c r="A69" s="91"/>
      <c r="B69" s="92"/>
      <c r="C69" s="79"/>
      <c r="D69" s="80"/>
    </row>
    <row r="70" spans="1:4" hidden="1" x14ac:dyDescent="0.2">
      <c r="A70" s="91" t="s">
        <v>0</v>
      </c>
      <c r="B70" s="93">
        <f>IF(Q58=TRUE, B3, 0)</f>
        <v>0</v>
      </c>
      <c r="C70" s="79"/>
      <c r="D70" s="80"/>
    </row>
    <row r="71" spans="1:4" x14ac:dyDescent="0.2">
      <c r="A71" s="91" t="s">
        <v>51</v>
      </c>
      <c r="B71" s="94">
        <f>IF(AND(Q58=TRUE,Q57=TRUE),B66,(IF(AND(Q58=TRUE,Q56=TRUE),B48,IF(AND(Q58=TRUE,Q55=TRUE),B30,IF(AND(Q58=TRUE,Q54=TRUE),B26,IF(AND(Q58=TRUE,Q54=FALSE, Q55=FALSE,Q56=FALSE,Q57=FALSE),B4,0))))))</f>
        <v>0</v>
      </c>
      <c r="C71" s="79"/>
      <c r="D71" s="80"/>
    </row>
    <row r="72" spans="1:4" ht="13.5" thickBot="1" x14ac:dyDescent="0.25">
      <c r="A72" s="91" t="s">
        <v>48</v>
      </c>
      <c r="B72" s="94">
        <f>IF(Q58=TRUE, -D11/100, 0)</f>
        <v>0</v>
      </c>
      <c r="C72" s="79"/>
      <c r="D72" s="80"/>
    </row>
    <row r="73" spans="1:4" hidden="1" x14ac:dyDescent="0.2">
      <c r="A73" s="91"/>
      <c r="B73" s="92"/>
      <c r="C73" s="79"/>
      <c r="D73" s="80"/>
    </row>
    <row r="74" spans="1:4" hidden="1" x14ac:dyDescent="0.2">
      <c r="A74" s="91" t="s">
        <v>49</v>
      </c>
      <c r="B74" s="94">
        <f>IF(Q58=TRUE, B71+B72, 0)</f>
        <v>0</v>
      </c>
      <c r="C74" s="79"/>
      <c r="D74" s="80"/>
    </row>
    <row r="75" spans="1:4" hidden="1" x14ac:dyDescent="0.2">
      <c r="A75" s="91" t="s">
        <v>2</v>
      </c>
      <c r="B75" s="93">
        <f>IF(AND(Q58=TRUE, B3&gt;50000),50000, 0)</f>
        <v>0</v>
      </c>
      <c r="C75" s="79"/>
      <c r="D75" s="80"/>
    </row>
    <row r="76" spans="1:4" hidden="1" x14ac:dyDescent="0.2">
      <c r="A76" s="91" t="s">
        <v>3</v>
      </c>
      <c r="B76" s="93">
        <f>B74*B75</f>
        <v>0</v>
      </c>
      <c r="C76" s="79"/>
      <c r="D76" s="80"/>
    </row>
    <row r="77" spans="1:4" hidden="1" x14ac:dyDescent="0.2">
      <c r="A77" s="91"/>
      <c r="B77" s="92"/>
      <c r="C77" s="79"/>
      <c r="D77" s="80"/>
    </row>
    <row r="78" spans="1:4" hidden="1" x14ac:dyDescent="0.2">
      <c r="A78" s="91" t="s">
        <v>16</v>
      </c>
      <c r="B78" s="94">
        <f>IF(Q58=TRUE,B71,0)</f>
        <v>0</v>
      </c>
      <c r="C78" s="79"/>
      <c r="D78" s="80"/>
    </row>
    <row r="79" spans="1:4" hidden="1" x14ac:dyDescent="0.2">
      <c r="A79" s="91" t="s">
        <v>2</v>
      </c>
      <c r="B79" s="93">
        <f>IF(B70&gt;50000,IF(Q58=TRUE,B70-B75),0)</f>
        <v>0</v>
      </c>
      <c r="C79" s="79"/>
      <c r="D79" s="80"/>
    </row>
    <row r="80" spans="1:4" hidden="1" x14ac:dyDescent="0.2">
      <c r="A80" s="91" t="s">
        <v>5</v>
      </c>
      <c r="B80" s="93">
        <f>B78*B79</f>
        <v>0</v>
      </c>
      <c r="C80" s="79"/>
      <c r="D80" s="80"/>
    </row>
    <row r="81" spans="1:4" hidden="1" x14ac:dyDescent="0.2">
      <c r="A81" s="91"/>
      <c r="B81" s="92"/>
      <c r="C81" s="79"/>
      <c r="D81" s="80"/>
    </row>
    <row r="82" spans="1:4" hidden="1" x14ac:dyDescent="0.2">
      <c r="A82" s="91" t="s">
        <v>6</v>
      </c>
      <c r="B82" s="93">
        <f>B76+B80</f>
        <v>0</v>
      </c>
      <c r="C82" s="79"/>
      <c r="D82" s="80"/>
    </row>
    <row r="83" spans="1:4" ht="13.5" hidden="1" thickBot="1" x14ac:dyDescent="0.25">
      <c r="A83" s="91" t="s">
        <v>23</v>
      </c>
      <c r="B83" s="94">
        <f>IFERROR(IF(B70&lt;50001, B74, B82/B70),0)</f>
        <v>0</v>
      </c>
      <c r="C83" s="79"/>
      <c r="D83" s="80"/>
    </row>
    <row r="84" spans="1:4" ht="13.5" thickBot="1" x14ac:dyDescent="0.25">
      <c r="A84" s="95" t="s">
        <v>38</v>
      </c>
      <c r="B84" s="96">
        <f>ROUNDUP(B83*800,0)/800</f>
        <v>0</v>
      </c>
      <c r="C84" s="81"/>
      <c r="D84" s="82"/>
    </row>
    <row r="85" spans="1:4" ht="10.7" customHeight="1" thickBot="1" x14ac:dyDescent="0.25">
      <c r="A85" s="105"/>
      <c r="B85" s="106"/>
      <c r="C85" s="107"/>
      <c r="D85" s="108"/>
    </row>
    <row r="86" spans="1:4" ht="18" customHeight="1" thickBot="1" x14ac:dyDescent="0.35">
      <c r="A86" s="43" t="s">
        <v>39</v>
      </c>
      <c r="B86" s="44">
        <f>IF(B84&gt;0,B84,IF(B66&gt;0,B66,IF(B48&gt;0,B48,IF(B30&gt;0,B30,IF(B26&gt;0,B26,0)))))</f>
        <v>0</v>
      </c>
      <c r="C86" s="83"/>
      <c r="D86" s="72"/>
    </row>
  </sheetData>
  <sheetProtection selectLockedCells="1" selectUnlockedCells="1"/>
  <mergeCells count="3">
    <mergeCell ref="F10:G10"/>
    <mergeCell ref="F11:G11"/>
    <mergeCell ref="F3:G3"/>
  </mergeCells>
  <dataValidations count="3">
    <dataValidation type="list" showInputMessage="1" showErrorMessage="1" sqref="D8" xr:uid="{00000000-0002-0000-0000-000000000000}">
      <formula1>Buydown</formula1>
    </dataValidation>
    <dataValidation type="list" showInputMessage="1" showErrorMessage="1" sqref="D10" xr:uid="{00000000-0002-0000-0000-000001000000}">
      <formula1>IRRLIB</formula1>
    </dataValidation>
    <dataValidation type="list" allowBlank="1" showInputMessage="1" showErrorMessage="1" sqref="D9" xr:uid="{00000000-0002-0000-0000-000002000000}">
      <formula1>EEIRR</formula1>
    </dataValidation>
  </dataValidations>
  <printOptions horizontalCentered="1" verticalCentered="1"/>
  <pageMargins left="0.5" right="0.5" top="0.5" bottom="0.5" header="0.25" footer="0.35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1</xdr:col>
                    <xdr:colOff>209550</xdr:colOff>
                    <xdr:row>6</xdr:row>
                    <xdr:rowOff>0</xdr:rowOff>
                  </from>
                  <to>
                    <xdr:col>1</xdr:col>
                    <xdr:colOff>619125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locked="0" defaultSize="0" autoFill="0" autoLine="0" autoPict="0">
                <anchor moveWithCells="1">
                  <from>
                    <xdr:col>1</xdr:col>
                    <xdr:colOff>209550</xdr:colOff>
                    <xdr:row>7</xdr:row>
                    <xdr:rowOff>9525</xdr:rowOff>
                  </from>
                  <to>
                    <xdr:col>1</xdr:col>
                    <xdr:colOff>619125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locked="0" defaultSize="0" autoFill="0" autoLine="0" autoPict="0">
                <anchor moveWithCells="1">
                  <from>
                    <xdr:col>1</xdr:col>
                    <xdr:colOff>209550</xdr:colOff>
                    <xdr:row>8</xdr:row>
                    <xdr:rowOff>9525</xdr:rowOff>
                  </from>
                  <to>
                    <xdr:col>1</xdr:col>
                    <xdr:colOff>619125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locked="0" defaultSize="0" autoFill="0" autoLine="0" autoPict="0">
                <anchor moveWithCells="1">
                  <from>
                    <xdr:col>1</xdr:col>
                    <xdr:colOff>209550</xdr:colOff>
                    <xdr:row>9</xdr:row>
                    <xdr:rowOff>9525</xdr:rowOff>
                  </from>
                  <to>
                    <xdr:col>1</xdr:col>
                    <xdr:colOff>619125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</xdr:col>
                    <xdr:colOff>209550</xdr:colOff>
                    <xdr:row>10</xdr:row>
                    <xdr:rowOff>9525</xdr:rowOff>
                  </from>
                  <to>
                    <xdr:col>1</xdr:col>
                    <xdr:colOff>619125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12"/>
  <sheetViews>
    <sheetView workbookViewId="0">
      <selection activeCell="D24" sqref="D24"/>
    </sheetView>
  </sheetViews>
  <sheetFormatPr defaultRowHeight="15" x14ac:dyDescent="0.25"/>
  <cols>
    <col min="1" max="1" width="9.140625" style="100"/>
  </cols>
  <sheetData>
    <row r="1" spans="1:2" x14ac:dyDescent="0.25">
      <c r="A1" s="100" t="str">
        <f>""</f>
        <v/>
      </c>
      <c r="B1" t="str">
        <f>""</f>
        <v/>
      </c>
    </row>
    <row r="2" spans="1:2" hidden="1" x14ac:dyDescent="0.25">
      <c r="A2" s="101">
        <v>0.125</v>
      </c>
      <c r="B2" s="101">
        <v>0.5</v>
      </c>
    </row>
    <row r="3" spans="1:2" x14ac:dyDescent="0.25">
      <c r="A3" s="101">
        <v>0.25</v>
      </c>
      <c r="B3" s="101">
        <v>1</v>
      </c>
    </row>
    <row r="4" spans="1:2" x14ac:dyDescent="0.25">
      <c r="A4" s="101">
        <v>0.375</v>
      </c>
    </row>
    <row r="5" spans="1:2" x14ac:dyDescent="0.25">
      <c r="A5" s="101">
        <v>0.5</v>
      </c>
    </row>
    <row r="6" spans="1:2" x14ac:dyDescent="0.25">
      <c r="A6" s="101">
        <v>0.625</v>
      </c>
    </row>
    <row r="7" spans="1:2" x14ac:dyDescent="0.25">
      <c r="A7" s="101">
        <v>0.75</v>
      </c>
    </row>
    <row r="8" spans="1:2" x14ac:dyDescent="0.25">
      <c r="A8" s="101">
        <v>0.875</v>
      </c>
    </row>
    <row r="9" spans="1:2" x14ac:dyDescent="0.25">
      <c r="A9" s="101">
        <v>1</v>
      </c>
    </row>
    <row r="12" spans="1:2" x14ac:dyDescent="0.25">
      <c r="A12" s="100" t="s">
        <v>54</v>
      </c>
      <c r="B12" t="s">
        <v>55</v>
      </c>
    </row>
  </sheetData>
  <dataValidations count="1">
    <dataValidation type="list" showInputMessage="1" showErrorMessage="1" sqref="A1:A9" xr:uid="{00000000-0002-0000-0100-000000000000}">
      <formula1>EEIRR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Rural Blend</vt:lpstr>
      <vt:lpstr>Sheet3</vt:lpstr>
      <vt:lpstr>Buydown</vt:lpstr>
      <vt:lpstr>EEIRR</vt:lpstr>
      <vt:lpstr>IRRLIB</vt:lpstr>
      <vt:lpstr>'Rural Blend'!Print_Area</vt:lpstr>
    </vt:vector>
  </TitlesOfParts>
  <Company>Alaska Housing Finance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Rate Blending Worksheet</dc:title>
  <dc:creator>John Bruns</dc:creator>
  <cp:lastModifiedBy>Stephanie Eddy</cp:lastModifiedBy>
  <cp:lastPrinted>2016-12-02T18:17:58Z</cp:lastPrinted>
  <dcterms:created xsi:type="dcterms:W3CDTF">2015-07-17T16:45:56Z</dcterms:created>
  <dcterms:modified xsi:type="dcterms:W3CDTF">2024-09-24T16:15:02Z</dcterms:modified>
  <cp:contentStatus/>
</cp:coreProperties>
</file>