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ahfc\DFS\Planning\Program Administration\GOAL Program 1999-PRESENT\2027 GOAL PROCESS\2 - Application Materials\"/>
    </mc:Choice>
  </mc:AlternateContent>
  <xr:revisionPtr revIDLastSave="0" documentId="13_ncr:1_{5E8E57EC-F472-48E5-A5E1-C00BA6F12916}" xr6:coauthVersionLast="47" xr6:coauthVersionMax="47" xr10:uidLastSave="{00000000-0000-0000-0000-000000000000}"/>
  <workbookProtection workbookPassword="C6C6" lockStructure="1"/>
  <bookViews>
    <workbookView xWindow="2175" yWindow="1785" windowWidth="23280" windowHeight="12375" tabRatio="846" xr2:uid="{00000000-000D-0000-FFFF-FFFF00000000}"/>
  </bookViews>
  <sheets>
    <sheet name="Instructions" sheetId="10" r:id="rId1"/>
    <sheet name="Summary" sheetId="6" r:id="rId2"/>
    <sheet name="Sensitivity Analysis" sheetId="12" state="hidden" r:id="rId3"/>
    <sheet name="Project Income and Expense" sheetId="1" r:id="rId4"/>
    <sheet name="Utility Allowances" sheetId="19" r:id="rId5"/>
    <sheet name="30 Year Proforma" sheetId="9" r:id="rId6"/>
    <sheet name="Rent-up Reserve" sheetId="4" r:id="rId7"/>
    <sheet name="Project Development Cost" sheetId="2" r:id="rId8"/>
    <sheet name="Tax Credit" sheetId="5" r:id="rId9"/>
    <sheet name="Sources of Funds" sheetId="3" r:id="rId10"/>
    <sheet name="Accessibility" sheetId="14" r:id="rId11"/>
    <sheet name="Set-Asides" sheetId="16" r:id="rId12"/>
    <sheet name="Points" sheetId="13" r:id="rId13"/>
    <sheet name="Development Team" sheetId="17" r:id="rId14"/>
    <sheet name="Development Schedule" sheetId="18" r:id="rId15"/>
    <sheet name="Project Amenities" sheetId="20" r:id="rId16"/>
    <sheet name="General Project Info" sheetId="21" r:id="rId17"/>
  </sheets>
  <externalReferences>
    <externalReference r:id="rId18"/>
  </externalReferences>
  <definedNames>
    <definedName name="Answer" localSheetId="4">Accessibility!#REF!</definedName>
    <definedName name="Answer">Accessibility!#REF!</definedName>
    <definedName name="choice1">'Development Team'!$J$4:$J$7</definedName>
    <definedName name="DebtQuestion">'Tax Credit'!$M$4:$M$4</definedName>
    <definedName name="DropList">'Tax Credit'!$L$8:$L$9</definedName>
    <definedName name="_xlnm.Print_Area" localSheetId="13">'Development Team'!$A$1:$F$27</definedName>
    <definedName name="_xlnm.Print_Area" localSheetId="7">'Project Development Cost'!$A$1:$F$89</definedName>
    <definedName name="_xlnm.Print_Area" localSheetId="3">'Project Income and Expense'!$A$1:$G$108</definedName>
    <definedName name="_xlnm.Print_Area" localSheetId="9">'Sources of Funds'!$A$1:$F$29</definedName>
    <definedName name="_xlnm.Print_Area" localSheetId="1">Summary!$A$1:$L$31</definedName>
    <definedName name="_xlnm.Print_Area" localSheetId="8">'Tax Credit'!$A$2:$B$34</definedName>
    <definedName name="_xlnm.Print_Area" localSheetId="4">'Utility Allowances'!$A$1:$K$25</definedName>
    <definedName name="Selection">'[1]Project Amenities'!$K$4:$K$7</definedName>
    <definedName name="Utilities">'[1]Project Amenities'!$M$1:$M$3</definedName>
    <definedName name="UtilType">'[1]Project Amenities'!$O$1:$O$5</definedName>
    <definedName name="Yes" localSheetId="4">Accessibility!#REF!</definedName>
    <definedName name="Yes">Accessibility!#REF!</definedName>
    <definedName name="YesNo">'Set-Asides'!$N$2:$N$2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6" l="1"/>
  <c r="B6" i="16"/>
  <c r="B5" i="16"/>
  <c r="B4" i="16"/>
  <c r="B3" i="16"/>
  <c r="C98" i="2"/>
  <c r="C97" i="2"/>
  <c r="C96" i="2"/>
  <c r="C95" i="2"/>
  <c r="C94" i="2"/>
  <c r="E105" i="2"/>
  <c r="F105" i="2"/>
  <c r="G105" i="2"/>
  <c r="E106" i="2"/>
  <c r="F106" i="2"/>
  <c r="G106" i="2"/>
  <c r="G104" i="2"/>
  <c r="F104" i="2"/>
  <c r="E104" i="2"/>
  <c r="H104" i="2" s="1"/>
  <c r="H106" i="2" l="1"/>
  <c r="H105" i="2"/>
  <c r="E39" i="13" l="1"/>
  <c r="H18" i="6"/>
  <c r="D39" i="13"/>
  <c r="H17" i="6" s="1"/>
  <c r="C2" i="1"/>
  <c r="A3" i="4" s="1"/>
  <c r="C1" i="2" s="1"/>
  <c r="B18" i="6"/>
  <c r="H16" i="21"/>
  <c r="D15" i="21"/>
  <c r="C15" i="21"/>
  <c r="B15" i="21"/>
  <c r="E14" i="21"/>
  <c r="E13" i="21"/>
  <c r="E12" i="21"/>
  <c r="E11" i="21"/>
  <c r="E10" i="21"/>
  <c r="E9" i="21"/>
  <c r="I8" i="21"/>
  <c r="H8" i="21"/>
  <c r="E8" i="21"/>
  <c r="E7" i="21"/>
  <c r="E6" i="21"/>
  <c r="E5" i="21"/>
  <c r="E4" i="21"/>
  <c r="E3" i="21"/>
  <c r="E15" i="21" s="1"/>
  <c r="E20" i="21" s="1"/>
  <c r="H5" i="6"/>
  <c r="H4" i="6"/>
  <c r="H3" i="6"/>
  <c r="F11" i="19"/>
  <c r="E11" i="19"/>
  <c r="D11" i="19"/>
  <c r="C11" i="19"/>
  <c r="B11" i="19"/>
  <c r="H72" i="1"/>
  <c r="H74" i="1" s="1"/>
  <c r="D71" i="1" s="1"/>
  <c r="E54" i="1"/>
  <c r="I102" i="1"/>
  <c r="D104" i="1"/>
  <c r="F25" i="2"/>
  <c r="F29" i="2" s="1"/>
  <c r="E25" i="2"/>
  <c r="E29" i="2" s="1"/>
  <c r="C25" i="2"/>
  <c r="C29" i="2"/>
  <c r="F18" i="3"/>
  <c r="B18" i="9"/>
  <c r="C18" i="9" s="1"/>
  <c r="D18" i="9" s="1"/>
  <c r="E18" i="9" s="1"/>
  <c r="F18" i="9" s="1"/>
  <c r="G18" i="9" s="1"/>
  <c r="H18" i="9" s="1"/>
  <c r="I18" i="9" s="1"/>
  <c r="J18" i="9" s="1"/>
  <c r="K18" i="9" s="1"/>
  <c r="L18" i="9" s="1"/>
  <c r="M18" i="9" s="1"/>
  <c r="N18" i="9" s="1"/>
  <c r="O18" i="9" s="1"/>
  <c r="P18" i="9" s="1"/>
  <c r="Q18" i="9" s="1"/>
  <c r="R18" i="9" s="1"/>
  <c r="S18" i="9" s="1"/>
  <c r="T18" i="9" s="1"/>
  <c r="U18" i="9" s="1"/>
  <c r="V18" i="9" s="1"/>
  <c r="W18" i="9" s="1"/>
  <c r="X18" i="9" s="1"/>
  <c r="Y18" i="9" s="1"/>
  <c r="Z18" i="9" s="1"/>
  <c r="AA18" i="9" s="1"/>
  <c r="AB18" i="9" s="1"/>
  <c r="AC18" i="9" s="1"/>
  <c r="AD18" i="9" s="1"/>
  <c r="AE18" i="9" s="1"/>
  <c r="B25" i="2"/>
  <c r="B29" i="2" s="1"/>
  <c r="D22" i="2"/>
  <c r="D21" i="2"/>
  <c r="D28" i="2"/>
  <c r="D27" i="2"/>
  <c r="D26" i="2"/>
  <c r="F47" i="1"/>
  <c r="F46" i="1"/>
  <c r="F39" i="1"/>
  <c r="F38" i="1"/>
  <c r="F31" i="1"/>
  <c r="F30" i="1"/>
  <c r="F23" i="1"/>
  <c r="F22" i="1"/>
  <c r="F15" i="1"/>
  <c r="F14" i="1"/>
  <c r="F8" i="1"/>
  <c r="F11" i="1" s="1"/>
  <c r="F7" i="1"/>
  <c r="E47" i="1"/>
  <c r="E46" i="1"/>
  <c r="E39" i="1"/>
  <c r="E38" i="1"/>
  <c r="E31" i="1"/>
  <c r="E30" i="1"/>
  <c r="E23" i="1"/>
  <c r="E22" i="1"/>
  <c r="E15" i="1"/>
  <c r="E14" i="1"/>
  <c r="E8" i="1"/>
  <c r="E7" i="1"/>
  <c r="F16" i="12"/>
  <c r="E16" i="12"/>
  <c r="D16" i="12"/>
  <c r="C16" i="12"/>
  <c r="B16" i="12"/>
  <c r="D5" i="12"/>
  <c r="F4" i="12"/>
  <c r="E5" i="12"/>
  <c r="E4" i="12"/>
  <c r="C5" i="12"/>
  <c r="C4" i="12"/>
  <c r="B3" i="12"/>
  <c r="C3" i="12" s="1"/>
  <c r="D92" i="1"/>
  <c r="F17" i="3" s="1"/>
  <c r="D101" i="1"/>
  <c r="F12" i="4" s="1"/>
  <c r="B16" i="9"/>
  <c r="C16" i="9" s="1"/>
  <c r="D16" i="9" s="1"/>
  <c r="E16" i="9" s="1"/>
  <c r="F16" i="9" s="1"/>
  <c r="G16" i="9" s="1"/>
  <c r="H16" i="9" s="1"/>
  <c r="I16" i="9" s="1"/>
  <c r="J16" i="9" s="1"/>
  <c r="K16" i="9" s="1"/>
  <c r="L16" i="9" s="1"/>
  <c r="M16" i="9" s="1"/>
  <c r="N16" i="9" s="1"/>
  <c r="O16" i="9" s="1"/>
  <c r="P16" i="9" s="1"/>
  <c r="Q16" i="9" s="1"/>
  <c r="R16" i="9" s="1"/>
  <c r="S16" i="9" s="1"/>
  <c r="T16" i="9" s="1"/>
  <c r="U16" i="9" s="1"/>
  <c r="V16" i="9" s="1"/>
  <c r="W16" i="9" s="1"/>
  <c r="X16" i="9" s="1"/>
  <c r="Y16" i="9" s="1"/>
  <c r="Z16" i="9" s="1"/>
  <c r="AA16" i="9" s="1"/>
  <c r="AB16" i="9" s="1"/>
  <c r="AC16" i="9" s="1"/>
  <c r="AD16" i="9" s="1"/>
  <c r="AE16" i="9" s="1"/>
  <c r="B51" i="1"/>
  <c r="B52" i="1" s="1"/>
  <c r="B43" i="1"/>
  <c r="D98" i="2"/>
  <c r="B35" i="1"/>
  <c r="F36" i="1" s="1"/>
  <c r="E12" i="19"/>
  <c r="B27" i="1"/>
  <c r="D12" i="19" s="1"/>
  <c r="B19" i="1"/>
  <c r="C12" i="19" s="1"/>
  <c r="F50" i="1"/>
  <c r="E50" i="1"/>
  <c r="F45" i="1"/>
  <c r="F51" i="1" s="1"/>
  <c r="F42" i="1"/>
  <c r="F43" i="1" s="1"/>
  <c r="F37" i="1"/>
  <c r="F29" i="1"/>
  <c r="F35" i="1" s="1"/>
  <c r="F21" i="1"/>
  <c r="E45" i="1"/>
  <c r="E42" i="1"/>
  <c r="E40" i="1"/>
  <c r="E37" i="1"/>
  <c r="E43" i="1" s="1"/>
  <c r="E34" i="1"/>
  <c r="E29" i="1"/>
  <c r="E35" i="1" s="1"/>
  <c r="E26" i="1"/>
  <c r="E21" i="1"/>
  <c r="E27" i="1" s="1"/>
  <c r="E18" i="1"/>
  <c r="E17" i="1"/>
  <c r="E10" i="1"/>
  <c r="F34" i="1"/>
  <c r="F26" i="1"/>
  <c r="F18" i="1"/>
  <c r="F17" i="1"/>
  <c r="B11" i="1"/>
  <c r="B12" i="19" s="1"/>
  <c r="F10" i="1"/>
  <c r="F49" i="1"/>
  <c r="F48" i="1"/>
  <c r="F40" i="1"/>
  <c r="F41" i="1"/>
  <c r="F33" i="1"/>
  <c r="F32" i="1"/>
  <c r="F25" i="1"/>
  <c r="F24" i="1"/>
  <c r="F27" i="1" s="1"/>
  <c r="F16" i="1"/>
  <c r="F13" i="1"/>
  <c r="F19" i="1" s="1"/>
  <c r="F9" i="1"/>
  <c r="F6" i="1"/>
  <c r="F5" i="1"/>
  <c r="A1" i="5"/>
  <c r="F1" i="3" s="1"/>
  <c r="A2" i="9" s="1"/>
  <c r="C2" i="4"/>
  <c r="E1" i="2" s="1"/>
  <c r="A3" i="3"/>
  <c r="B8" i="2"/>
  <c r="B37" i="2"/>
  <c r="B48" i="2"/>
  <c r="B78" i="2"/>
  <c r="B84" i="2"/>
  <c r="B15" i="6" s="1"/>
  <c r="B29" i="5"/>
  <c r="E48" i="1"/>
  <c r="E51" i="1" s="1"/>
  <c r="E49" i="1"/>
  <c r="E41" i="1"/>
  <c r="E32" i="1"/>
  <c r="E33" i="1"/>
  <c r="E24" i="1"/>
  <c r="E25" i="1"/>
  <c r="E13" i="1"/>
  <c r="E19" i="1" s="1"/>
  <c r="E16" i="1"/>
  <c r="E5" i="1"/>
  <c r="E6" i="1"/>
  <c r="E9" i="1"/>
  <c r="E11" i="1" s="1"/>
  <c r="F8" i="2"/>
  <c r="F37" i="2"/>
  <c r="F48" i="2"/>
  <c r="F69" i="2"/>
  <c r="F78" i="2"/>
  <c r="F84" i="2"/>
  <c r="E8" i="2"/>
  <c r="E37" i="2"/>
  <c r="E48" i="2"/>
  <c r="E69" i="2"/>
  <c r="E78" i="2"/>
  <c r="E84" i="2"/>
  <c r="D55" i="2"/>
  <c r="D50" i="2"/>
  <c r="D51" i="2"/>
  <c r="D52" i="2"/>
  <c r="D53" i="2"/>
  <c r="D54" i="2"/>
  <c r="D56" i="2"/>
  <c r="D57" i="2"/>
  <c r="D58" i="2"/>
  <c r="D59" i="2"/>
  <c r="D60" i="2"/>
  <c r="D64" i="2"/>
  <c r="D68" i="2"/>
  <c r="D8" i="2"/>
  <c r="D11" i="2"/>
  <c r="D12" i="2"/>
  <c r="D13" i="2"/>
  <c r="D15" i="2"/>
  <c r="D16" i="2"/>
  <c r="D17" i="2"/>
  <c r="D18" i="2"/>
  <c r="D19" i="2"/>
  <c r="D20" i="2"/>
  <c r="D23" i="2"/>
  <c r="D24" i="2"/>
  <c r="D31" i="2"/>
  <c r="D32" i="2"/>
  <c r="D34" i="2"/>
  <c r="D35" i="2"/>
  <c r="D36" i="2"/>
  <c r="D48" i="2"/>
  <c r="D78" i="2"/>
  <c r="D81" i="2"/>
  <c r="D83" i="2"/>
  <c r="D84" i="2" s="1"/>
  <c r="C69" i="2"/>
  <c r="C8" i="2"/>
  <c r="B18" i="5" s="1"/>
  <c r="B21" i="5" s="1"/>
  <c r="C37" i="2"/>
  <c r="C48" i="2"/>
  <c r="C78" i="2"/>
  <c r="C84" i="2"/>
  <c r="D10" i="2"/>
  <c r="B15" i="9"/>
  <c r="C15" i="9" s="1"/>
  <c r="D15" i="9" s="1"/>
  <c r="E15" i="9" s="1"/>
  <c r="F15" i="9" s="1"/>
  <c r="G15" i="9" s="1"/>
  <c r="H15" i="9" s="1"/>
  <c r="I15" i="9" s="1"/>
  <c r="J15" i="9" s="1"/>
  <c r="K15" i="9" s="1"/>
  <c r="L15" i="9" s="1"/>
  <c r="M15" i="9" s="1"/>
  <c r="N15" i="9" s="1"/>
  <c r="O15" i="9" s="1"/>
  <c r="P15" i="9" s="1"/>
  <c r="Q15" i="9" s="1"/>
  <c r="R15" i="9" s="1"/>
  <c r="S15" i="9" s="1"/>
  <c r="T15" i="9" s="1"/>
  <c r="U15" i="9" s="1"/>
  <c r="V15" i="9" s="1"/>
  <c r="W15" i="9" s="1"/>
  <c r="X15" i="9" s="1"/>
  <c r="Y15" i="9" s="1"/>
  <c r="Z15" i="9" s="1"/>
  <c r="AA15" i="9" s="1"/>
  <c r="AB15" i="9" s="1"/>
  <c r="AC15" i="9" s="1"/>
  <c r="AD15" i="9" s="1"/>
  <c r="AE15" i="9" s="1"/>
  <c r="D86" i="1"/>
  <c r="F16" i="3" s="1"/>
  <c r="B11" i="4"/>
  <c r="C11" i="4"/>
  <c r="D11" i="4"/>
  <c r="E11" i="4"/>
  <c r="F11" i="4"/>
  <c r="G11" i="4"/>
  <c r="H11" i="4" s="1"/>
  <c r="I11" i="4" s="1"/>
  <c r="D94" i="2"/>
  <c r="D95" i="2"/>
  <c r="D3" i="12"/>
  <c r="F3" i="12"/>
  <c r="F44" i="1"/>
  <c r="F12" i="19"/>
  <c r="H73" i="1" l="1"/>
  <c r="D69" i="2"/>
  <c r="F79" i="2"/>
  <c r="F85" i="2" s="1"/>
  <c r="E79" i="2"/>
  <c r="E85" i="2" s="1"/>
  <c r="D25" i="2"/>
  <c r="D29" i="2" s="1"/>
  <c r="D37" i="2"/>
  <c r="B2" i="16"/>
  <c r="B12" i="16" s="1"/>
  <c r="B13" i="16" s="1"/>
  <c r="B14" i="16" s="1"/>
  <c r="D73" i="1"/>
  <c r="B4" i="6"/>
  <c r="C2" i="14"/>
  <c r="B14" i="6"/>
  <c r="E14" i="6" s="1"/>
  <c r="E55" i="1"/>
  <c r="E56" i="1"/>
  <c r="E15" i="6"/>
  <c r="B14" i="19"/>
  <c r="B6" i="12"/>
  <c r="D52" i="1"/>
  <c r="B17" i="6" s="1"/>
  <c r="B19" i="6" s="1"/>
  <c r="D74" i="1"/>
  <c r="B12" i="4"/>
  <c r="E12" i="4"/>
  <c r="D12" i="4"/>
  <c r="G12" i="4"/>
  <c r="H12" i="4" s="1"/>
  <c r="I12" i="4" s="1"/>
  <c r="B17" i="9"/>
  <c r="C17" i="9" s="1"/>
  <c r="D17" i="9" s="1"/>
  <c r="E17" i="9" s="1"/>
  <c r="F17" i="9" s="1"/>
  <c r="G17" i="9" s="1"/>
  <c r="H17" i="9" s="1"/>
  <c r="I17" i="9" s="1"/>
  <c r="J17" i="9" s="1"/>
  <c r="K17" i="9" s="1"/>
  <c r="L17" i="9" s="1"/>
  <c r="M17" i="9" s="1"/>
  <c r="N17" i="9" s="1"/>
  <c r="O17" i="9" s="1"/>
  <c r="P17" i="9" s="1"/>
  <c r="Q17" i="9" s="1"/>
  <c r="R17" i="9" s="1"/>
  <c r="S17" i="9" s="1"/>
  <c r="T17" i="9" s="1"/>
  <c r="U17" i="9" s="1"/>
  <c r="V17" i="9" s="1"/>
  <c r="W17" i="9" s="1"/>
  <c r="X17" i="9" s="1"/>
  <c r="Y17" i="9" s="1"/>
  <c r="Z17" i="9" s="1"/>
  <c r="AA17" i="9" s="1"/>
  <c r="AB17" i="9" s="1"/>
  <c r="AC17" i="9" s="1"/>
  <c r="AD17" i="9" s="1"/>
  <c r="AE17" i="9" s="1"/>
  <c r="C79" i="2"/>
  <c r="C85" i="2" s="1"/>
  <c r="C12" i="4"/>
  <c r="D97" i="2"/>
  <c r="D79" i="2" l="1"/>
  <c r="D85" i="2" s="1"/>
  <c r="B4" i="5" s="1"/>
  <c r="B8" i="5" s="1"/>
  <c r="B12" i="5" s="1"/>
  <c r="B15" i="5" s="1"/>
  <c r="B17" i="5" s="1"/>
  <c r="B22" i="5" s="1"/>
  <c r="B25" i="5" s="1"/>
  <c r="G8" i="4"/>
  <c r="E8" i="4"/>
  <c r="C8" i="4"/>
  <c r="H8" i="4"/>
  <c r="B12" i="6"/>
  <c r="F8" i="4"/>
  <c r="B9" i="9"/>
  <c r="C9" i="9" s="1"/>
  <c r="D9" i="9" s="1"/>
  <c r="E9" i="9" s="1"/>
  <c r="F9" i="9" s="1"/>
  <c r="G9" i="9" s="1"/>
  <c r="H9" i="9" s="1"/>
  <c r="I9" i="9" s="1"/>
  <c r="J9" i="9" s="1"/>
  <c r="K9" i="9" s="1"/>
  <c r="L9" i="9" s="1"/>
  <c r="M9" i="9" s="1"/>
  <c r="N9" i="9" s="1"/>
  <c r="O9" i="9" s="1"/>
  <c r="P9" i="9" s="1"/>
  <c r="Q9" i="9" s="1"/>
  <c r="R9" i="9" s="1"/>
  <c r="S9" i="9" s="1"/>
  <c r="T9" i="9" s="1"/>
  <c r="U9" i="9" s="1"/>
  <c r="V9" i="9" s="1"/>
  <c r="W9" i="9" s="1"/>
  <c r="X9" i="9" s="1"/>
  <c r="Y9" i="9" s="1"/>
  <c r="Z9" i="9" s="1"/>
  <c r="AA9" i="9" s="1"/>
  <c r="AB9" i="9" s="1"/>
  <c r="AC9" i="9" s="1"/>
  <c r="AD9" i="9" s="1"/>
  <c r="AE9" i="9" s="1"/>
  <c r="D8" i="4"/>
  <c r="I8" i="4"/>
  <c r="B8" i="4"/>
  <c r="B7" i="12"/>
  <c r="D6" i="12"/>
  <c r="J7" i="12"/>
  <c r="F6" i="12"/>
  <c r="C6" i="12"/>
  <c r="E6" i="12"/>
  <c r="G5" i="4"/>
  <c r="E5" i="4"/>
  <c r="E7" i="4" s="1"/>
  <c r="E9" i="4" s="1"/>
  <c r="D75" i="1"/>
  <c r="D5" i="4"/>
  <c r="D7" i="4" s="1"/>
  <c r="B6" i="9"/>
  <c r="F5" i="4"/>
  <c r="F7" i="4" s="1"/>
  <c r="F9" i="4" s="1"/>
  <c r="C5" i="4"/>
  <c r="C7" i="4" s="1"/>
  <c r="C9" i="4" s="1"/>
  <c r="B5" i="4"/>
  <c r="B7" i="4" s="1"/>
  <c r="D96" i="2"/>
  <c r="D99" i="2" s="1"/>
  <c r="C99" i="2"/>
  <c r="C3" i="14"/>
  <c r="C4" i="14"/>
  <c r="P10" i="9"/>
  <c r="S10" i="9"/>
  <c r="E10" i="9"/>
  <c r="J10" i="9"/>
  <c r="V10" i="9"/>
  <c r="Q10" i="9"/>
  <c r="AD10" i="9"/>
  <c r="C10" i="9"/>
  <c r="O10" i="9"/>
  <c r="D10" i="9"/>
  <c r="N10" i="9"/>
  <c r="K10" i="9"/>
  <c r="X10" i="9"/>
  <c r="U10" i="9"/>
  <c r="AC10" i="9"/>
  <c r="T10" i="9"/>
  <c r="H10" i="9"/>
  <c r="F10" i="9"/>
  <c r="Z10" i="9"/>
  <c r="G10" i="9"/>
  <c r="AA10" i="9"/>
  <c r="B10" i="9"/>
  <c r="AE10" i="9"/>
  <c r="M10" i="9"/>
  <c r="I10" i="9"/>
  <c r="Y10" i="9"/>
  <c r="L10" i="9"/>
  <c r="W10" i="9"/>
  <c r="AB10" i="9"/>
  <c r="R10" i="9"/>
  <c r="J13" i="12" l="1"/>
  <c r="J16" i="12"/>
  <c r="K16" i="12" s="1"/>
  <c r="L16" i="12" s="1"/>
  <c r="M16" i="12" s="1"/>
  <c r="N16" i="12" s="1"/>
  <c r="O16" i="12" s="1"/>
  <c r="P16" i="12" s="1"/>
  <c r="Q16" i="12" s="1"/>
  <c r="R16" i="12" s="1"/>
  <c r="S16" i="12" s="1"/>
  <c r="T16" i="12" s="1"/>
  <c r="U16" i="12" s="1"/>
  <c r="V16" i="12" s="1"/>
  <c r="W16" i="12" s="1"/>
  <c r="X16" i="12" s="1"/>
  <c r="C6" i="14"/>
  <c r="B9" i="4"/>
  <c r="K7" i="12"/>
  <c r="L7" i="12" s="1"/>
  <c r="M7" i="12" s="1"/>
  <c r="N7" i="12" s="1"/>
  <c r="O7" i="12" s="1"/>
  <c r="P7" i="12" s="1"/>
  <c r="Q7" i="12" s="1"/>
  <c r="R7" i="12" s="1"/>
  <c r="S7" i="12" s="1"/>
  <c r="T7" i="12" s="1"/>
  <c r="U7" i="12" s="1"/>
  <c r="V7" i="12" s="1"/>
  <c r="W7" i="12" s="1"/>
  <c r="X7" i="12" s="1"/>
  <c r="E12" i="6"/>
  <c r="B13" i="6"/>
  <c r="E13" i="6" s="1"/>
  <c r="J10" i="12"/>
  <c r="B11" i="9"/>
  <c r="C6" i="9"/>
  <c r="D9" i="4"/>
  <c r="F7" i="12"/>
  <c r="J17" i="12" s="1"/>
  <c r="K17" i="12" s="1"/>
  <c r="L17" i="12" s="1"/>
  <c r="M17" i="12" s="1"/>
  <c r="N17" i="12" s="1"/>
  <c r="O17" i="12" s="1"/>
  <c r="P17" i="12" s="1"/>
  <c r="Q17" i="12" s="1"/>
  <c r="R17" i="12" s="1"/>
  <c r="S17" i="12" s="1"/>
  <c r="T17" i="12" s="1"/>
  <c r="U17" i="12" s="1"/>
  <c r="V17" i="12" s="1"/>
  <c r="W17" i="12" s="1"/>
  <c r="X17" i="12" s="1"/>
  <c r="E7" i="12"/>
  <c r="J14" i="12" s="1"/>
  <c r="K14" i="12" s="1"/>
  <c r="L14" i="12" s="1"/>
  <c r="M14" i="12" s="1"/>
  <c r="N14" i="12" s="1"/>
  <c r="O14" i="12" s="1"/>
  <c r="P14" i="12" s="1"/>
  <c r="Q14" i="12" s="1"/>
  <c r="R14" i="12" s="1"/>
  <c r="S14" i="12" s="1"/>
  <c r="T14" i="12" s="1"/>
  <c r="U14" i="12" s="1"/>
  <c r="V14" i="12" s="1"/>
  <c r="W14" i="12" s="1"/>
  <c r="X14" i="12" s="1"/>
  <c r="C7" i="12"/>
  <c r="J11" i="12" s="1"/>
  <c r="K11" i="12" s="1"/>
  <c r="L11" i="12" s="1"/>
  <c r="M11" i="12" s="1"/>
  <c r="N11" i="12" s="1"/>
  <c r="O11" i="12" s="1"/>
  <c r="P11" i="12" s="1"/>
  <c r="Q11" i="12" s="1"/>
  <c r="R11" i="12" s="1"/>
  <c r="S11" i="12" s="1"/>
  <c r="T11" i="12" s="1"/>
  <c r="U11" i="12" s="1"/>
  <c r="V11" i="12" s="1"/>
  <c r="W11" i="12" s="1"/>
  <c r="X11" i="12" s="1"/>
  <c r="D7" i="12"/>
  <c r="D9" i="12" s="1"/>
  <c r="J8" i="12"/>
  <c r="K8" i="12" s="1"/>
  <c r="L8" i="12" s="1"/>
  <c r="M8" i="12" s="1"/>
  <c r="N8" i="12" s="1"/>
  <c r="O8" i="12" s="1"/>
  <c r="P8" i="12" s="1"/>
  <c r="Q8" i="12" s="1"/>
  <c r="R8" i="12" s="1"/>
  <c r="S8" i="12" s="1"/>
  <c r="T8" i="12" s="1"/>
  <c r="U8" i="12" s="1"/>
  <c r="V8" i="12" s="1"/>
  <c r="W8" i="12" s="1"/>
  <c r="X8" i="12" s="1"/>
  <c r="D12" i="12" s="1"/>
  <c r="G7" i="4"/>
  <c r="G9" i="4" s="1"/>
  <c r="H5" i="4"/>
  <c r="H7" i="4" s="1"/>
  <c r="H9" i="4" s="1"/>
  <c r="I5" i="4"/>
  <c r="I7" i="4" s="1"/>
  <c r="I9" i="4" s="1"/>
  <c r="D78" i="1"/>
  <c r="D83" i="1" s="1"/>
  <c r="C84" i="1" s="1"/>
  <c r="C105" i="1"/>
  <c r="B9" i="12"/>
  <c r="C9" i="12" l="1"/>
  <c r="K10" i="12"/>
  <c r="L10" i="12" s="1"/>
  <c r="M10" i="12" s="1"/>
  <c r="N10" i="12" s="1"/>
  <c r="O10" i="12" s="1"/>
  <c r="P10" i="12" s="1"/>
  <c r="Q10" i="12" s="1"/>
  <c r="R10" i="12" s="1"/>
  <c r="S10" i="12" s="1"/>
  <c r="T10" i="12" s="1"/>
  <c r="U10" i="12" s="1"/>
  <c r="V10" i="12" s="1"/>
  <c r="W10" i="12" s="1"/>
  <c r="X10" i="12" s="1"/>
  <c r="C12" i="12" s="1"/>
  <c r="C11" i="12"/>
  <c r="E10" i="4"/>
  <c r="E13" i="4" s="1"/>
  <c r="B10" i="4"/>
  <c r="H10" i="4"/>
  <c r="H13" i="4" s="1"/>
  <c r="D10" i="4"/>
  <c r="D13" i="4" s="1"/>
  <c r="B10" i="12"/>
  <c r="E10" i="12"/>
  <c r="I10" i="4"/>
  <c r="I13" i="4" s="1"/>
  <c r="G10" i="4"/>
  <c r="G13" i="4" s="1"/>
  <c r="F14" i="12"/>
  <c r="F17" i="12" s="1"/>
  <c r="B14" i="9"/>
  <c r="C14" i="9" s="1"/>
  <c r="D14" i="9" s="1"/>
  <c r="E14" i="9" s="1"/>
  <c r="F14" i="9" s="1"/>
  <c r="G14" i="9" s="1"/>
  <c r="H14" i="9" s="1"/>
  <c r="I14" i="9" s="1"/>
  <c r="J14" i="9" s="1"/>
  <c r="K14" i="9" s="1"/>
  <c r="L14" i="9" s="1"/>
  <c r="M14" i="9" s="1"/>
  <c r="N14" i="9" s="1"/>
  <c r="O14" i="9" s="1"/>
  <c r="P14" i="9" s="1"/>
  <c r="Q14" i="9" s="1"/>
  <c r="R14" i="9" s="1"/>
  <c r="S14" i="9" s="1"/>
  <c r="T14" i="9" s="1"/>
  <c r="U14" i="9" s="1"/>
  <c r="V14" i="9" s="1"/>
  <c r="W14" i="9" s="1"/>
  <c r="X14" i="9" s="1"/>
  <c r="Y14" i="9" s="1"/>
  <c r="Z14" i="9" s="1"/>
  <c r="AA14" i="9" s="1"/>
  <c r="AB14" i="9" s="1"/>
  <c r="AC14" i="9" s="1"/>
  <c r="AD14" i="9" s="1"/>
  <c r="C10" i="4"/>
  <c r="C13" i="4" s="1"/>
  <c r="E14" i="12"/>
  <c r="E17" i="12" s="1"/>
  <c r="D80" i="1"/>
  <c r="D14" i="12"/>
  <c r="D17" i="12" s="1"/>
  <c r="C10" i="12"/>
  <c r="F10" i="4"/>
  <c r="F13" i="4" s="1"/>
  <c r="C14" i="12"/>
  <c r="C17" i="12" s="1"/>
  <c r="B14" i="12"/>
  <c r="B17" i="12" s="1"/>
  <c r="F10" i="12"/>
  <c r="F12" i="12"/>
  <c r="C102" i="1"/>
  <c r="C11" i="9"/>
  <c r="D6" i="9"/>
  <c r="F9" i="12"/>
  <c r="F11" i="12" s="1"/>
  <c r="D11" i="12"/>
  <c r="B13" i="4"/>
  <c r="D10" i="12"/>
  <c r="K13" i="12"/>
  <c r="L13" i="12" s="1"/>
  <c r="M13" i="12" s="1"/>
  <c r="N13" i="12" s="1"/>
  <c r="O13" i="12" s="1"/>
  <c r="P13" i="12" s="1"/>
  <c r="Q13" i="12" s="1"/>
  <c r="R13" i="12" s="1"/>
  <c r="S13" i="12" s="1"/>
  <c r="T13" i="12" s="1"/>
  <c r="U13" i="12" s="1"/>
  <c r="V13" i="12" s="1"/>
  <c r="W13" i="12" s="1"/>
  <c r="X13" i="12" s="1"/>
  <c r="E12" i="12" s="1"/>
  <c r="E11" i="12"/>
  <c r="D106" i="1"/>
  <c r="C96" i="1"/>
  <c r="C90" i="1"/>
  <c r="E9" i="12"/>
  <c r="D11" i="9" l="1"/>
  <c r="E6" i="9"/>
  <c r="I14" i="4"/>
  <c r="B65" i="2" s="1"/>
  <c r="B69" i="2" s="1"/>
  <c r="B79" i="2" s="1"/>
  <c r="B21" i="9"/>
  <c r="B20" i="9"/>
  <c r="B11" i="12" s="1"/>
  <c r="B19" i="9"/>
  <c r="C20" i="9"/>
  <c r="C21" i="9"/>
  <c r="C19" i="9"/>
  <c r="F15" i="3"/>
  <c r="B28" i="5" s="1"/>
  <c r="D108" i="1"/>
  <c r="B85" i="2" l="1"/>
  <c r="C89" i="2"/>
  <c r="B89" i="2"/>
  <c r="F6" i="9"/>
  <c r="E11" i="9"/>
  <c r="D20" i="9"/>
  <c r="D19" i="9"/>
  <c r="D21" i="9"/>
  <c r="E21" i="9" l="1"/>
  <c r="E20" i="9"/>
  <c r="E19" i="9"/>
  <c r="G6" i="9"/>
  <c r="F11" i="9"/>
  <c r="B3" i="5"/>
  <c r="B30" i="5"/>
  <c r="B31" i="5" s="1"/>
  <c r="B32" i="5" s="1"/>
  <c r="B33" i="5" s="1"/>
  <c r="B11" i="6"/>
  <c r="E11" i="6" s="1"/>
  <c r="H6" i="6" l="1"/>
  <c r="B34" i="5"/>
  <c r="F14" i="3" s="1"/>
  <c r="F20" i="3" s="1"/>
  <c r="F20" i="9"/>
  <c r="F19" i="9"/>
  <c r="F21" i="9"/>
  <c r="H6" i="9"/>
  <c r="G11" i="9"/>
  <c r="I6" i="9" l="1"/>
  <c r="H11" i="9"/>
  <c r="G21" i="9"/>
  <c r="G19" i="9"/>
  <c r="G20" i="9"/>
  <c r="C28" i="3"/>
  <c r="D24" i="3"/>
  <c r="C26" i="3"/>
  <c r="H21" i="9" l="1"/>
  <c r="H20" i="9"/>
  <c r="H19" i="9"/>
  <c r="I11" i="9"/>
  <c r="J6" i="9"/>
  <c r="K6" i="9" l="1"/>
  <c r="J11" i="9"/>
  <c r="I21" i="9"/>
  <c r="I20" i="9"/>
  <c r="I19" i="9"/>
  <c r="J20" i="9" l="1"/>
  <c r="J19" i="9"/>
  <c r="J21" i="9"/>
  <c r="L6" i="9"/>
  <c r="K11" i="9"/>
  <c r="M6" i="9" l="1"/>
  <c r="L11" i="9"/>
  <c r="K20" i="9"/>
  <c r="K21" i="9"/>
  <c r="K19" i="9"/>
  <c r="L21" i="9" l="1"/>
  <c r="L19" i="9"/>
  <c r="L20" i="9"/>
  <c r="M11" i="9"/>
  <c r="N6" i="9"/>
  <c r="N11" i="9" l="1"/>
  <c r="O6" i="9"/>
  <c r="M21" i="9"/>
  <c r="M19" i="9"/>
  <c r="M20" i="9"/>
  <c r="P6" i="9" l="1"/>
  <c r="O11" i="9"/>
  <c r="N20" i="9"/>
  <c r="N21" i="9"/>
  <c r="N19" i="9"/>
  <c r="O19" i="9" l="1"/>
  <c r="O20" i="9"/>
  <c r="O21" i="9"/>
  <c r="P11" i="9"/>
  <c r="Q6" i="9"/>
  <c r="Q11" i="9" l="1"/>
  <c r="R6" i="9"/>
  <c r="P21" i="9"/>
  <c r="B12" i="12"/>
  <c r="P19" i="9"/>
  <c r="P20" i="9"/>
  <c r="S6" i="9" l="1"/>
  <c r="R11" i="9"/>
  <c r="Q19" i="9"/>
  <c r="Q21" i="9"/>
  <c r="Q20" i="9"/>
  <c r="R19" i="9" l="1"/>
  <c r="R21" i="9"/>
  <c r="R20" i="9"/>
  <c r="S11" i="9"/>
  <c r="T6" i="9"/>
  <c r="S21" i="9" l="1"/>
  <c r="S19" i="9"/>
  <c r="S20" i="9"/>
  <c r="T11" i="9"/>
  <c r="U6" i="9"/>
  <c r="V6" i="9" l="1"/>
  <c r="U11" i="9"/>
  <c r="T21" i="9"/>
  <c r="T20" i="9"/>
  <c r="T19" i="9"/>
  <c r="U21" i="9" l="1"/>
  <c r="U19" i="9"/>
  <c r="U20" i="9"/>
  <c r="W6" i="9"/>
  <c r="V11" i="9"/>
  <c r="X6" i="9" l="1"/>
  <c r="W11" i="9"/>
  <c r="V19" i="9"/>
  <c r="V20" i="9"/>
  <c r="V21" i="9"/>
  <c r="W19" i="9" l="1"/>
  <c r="W21" i="9"/>
  <c r="W20" i="9"/>
  <c r="X11" i="9"/>
  <c r="Y6" i="9"/>
  <c r="Z6" i="9" l="1"/>
  <c r="Y11" i="9"/>
  <c r="X21" i="9"/>
  <c r="X19" i="9"/>
  <c r="X20" i="9"/>
  <c r="Y21" i="9" l="1"/>
  <c r="Y20" i="9"/>
  <c r="Y19" i="9"/>
  <c r="AA6" i="9"/>
  <c r="Z11" i="9"/>
  <c r="AA11" i="9" l="1"/>
  <c r="AB6" i="9"/>
  <c r="Z21" i="9"/>
  <c r="Z19" i="9"/>
  <c r="Z20" i="9"/>
  <c r="AC6" i="9" l="1"/>
  <c r="AB11" i="9"/>
  <c r="AA19" i="9"/>
  <c r="AA20" i="9"/>
  <c r="AA21" i="9"/>
  <c r="AB19" i="9" l="1"/>
  <c r="AB20" i="9"/>
  <c r="AB21" i="9"/>
  <c r="AC11" i="9"/>
  <c r="AD6" i="9"/>
  <c r="AE6" i="9" l="1"/>
  <c r="AE11" i="9" s="1"/>
  <c r="AD11" i="9"/>
  <c r="AC20" i="9"/>
  <c r="AC21" i="9"/>
  <c r="AC19" i="9"/>
  <c r="AD21" i="9" l="1"/>
  <c r="AD19" i="9"/>
  <c r="AD20" i="9"/>
  <c r="AE20" i="9"/>
  <c r="AE21" i="9"/>
  <c r="AE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 Petroni</author>
    <author>Daniel Delfino</author>
  </authors>
  <commentList>
    <comment ref="C61" authorId="0" shapeId="0" xr:uid="{00000000-0006-0000-0300-000001000000}">
      <text>
        <r>
          <rPr>
            <sz val="9"/>
            <color indexed="81"/>
            <rFont val="Tahoma"/>
            <family val="2"/>
          </rPr>
          <t>Please enter the number of full time equivalents (FTEs) in this cell that are budgeted in rows 59 and 60.  Staff costs that are covered through property management fees should be excluded from this figure.</t>
        </r>
      </text>
    </comment>
    <comment ref="A79" authorId="1" shapeId="0" xr:uid="{00000000-0006-0000-0300-000002000000}">
      <text>
        <r>
          <rPr>
            <sz val="8"/>
            <color indexed="81"/>
            <rFont val="Tahoma"/>
            <family val="2"/>
          </rPr>
          <t xml:space="preserve">In column A, please identify the source of all Deeds of Trust listed (e.g. Deferred Developer Fee, AHFC, USDA,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Delfino</author>
  </authors>
  <commentList>
    <comment ref="B10" authorId="0" shapeId="0" xr:uid="{00000000-0006-0000-0800-000001000000}">
      <text>
        <r>
          <rPr>
            <sz val="10"/>
            <color indexed="81"/>
            <rFont val="Tahoma"/>
            <family val="2"/>
          </rPr>
          <t>High Cost Areas are locations identified as either Difficult to Develop Areas or Qualified Census Tracts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Delfino</author>
  </authors>
  <commentList>
    <comment ref="C6" authorId="0" shapeId="0" xr:uid="{00000000-0006-0000-0A00-000001000000}">
      <text>
        <r>
          <rPr>
            <sz val="10"/>
            <color indexed="81"/>
            <rFont val="Tahoma"/>
            <family val="2"/>
          </rPr>
          <t xml:space="preserve">Please note: C5 and C6 cannot be satisfied by the same units.  For example, in a 100 unit property, 5 units would need to be equipped for persons with mobility impairments and 2 units would need to be equipped for persons with sensory impairments.  
If only 5 units were equipped, but all 5 units were equipped for persons with BOTH sensory and mobility impairments, the project would fall 2 units short of meeting the minimum number of equipped units.  
</t>
        </r>
      </text>
    </comment>
    <comment ref="C8" authorId="0" shapeId="0" xr:uid="{00000000-0006-0000-0A00-000002000000}">
      <text>
        <r>
          <rPr>
            <sz val="10"/>
            <color indexed="81"/>
            <rFont val="Tahoma"/>
            <family val="2"/>
          </rPr>
          <t xml:space="preserve">The number of units entered into this field will be used to determine points for Equipped Units category.  </t>
        </r>
      </text>
    </comment>
  </commentList>
</comments>
</file>

<file path=xl/sharedStrings.xml><?xml version="1.0" encoding="utf-8"?>
<sst xmlns="http://schemas.openxmlformats.org/spreadsheetml/2006/main" count="970" uniqueCount="640">
  <si>
    <t>PROJECT INCOME AND EXPENSE DATA (PRO-FORMA STATEMENT)</t>
  </si>
  <si>
    <t>Rental Income:</t>
  </si>
  <si>
    <t># of Units (a)</t>
  </si>
  <si>
    <t>Efficiency Units:</t>
  </si>
  <si>
    <t xml:space="preserve">  Market Rate units</t>
  </si>
  <si>
    <t>$</t>
  </si>
  <si>
    <t>Total (Efficiency Units)</t>
  </si>
  <si>
    <t>One Bedroom Units:</t>
  </si>
  <si>
    <t>Total (One Bedroom Units)</t>
  </si>
  <si>
    <t>Two Bedroom Units:</t>
  </si>
  <si>
    <t>Total (Two Bedroom Units)</t>
  </si>
  <si>
    <t>Three Bedroom Units:</t>
  </si>
  <si>
    <t>Total (Three Bedroom Units)</t>
  </si>
  <si>
    <t>Four Bedroom Units:</t>
  </si>
  <si>
    <t>Total (Four Bedroom Units)</t>
  </si>
  <si>
    <t>Five Bedroom Units:</t>
  </si>
  <si>
    <t>Total (Five Bedroom Units)</t>
  </si>
  <si>
    <t>Operating Expenses:</t>
  </si>
  <si>
    <t>Other (Specify):</t>
  </si>
  <si>
    <t>TOTAL OPERATING EXPENSES AND RESERVES</t>
  </si>
  <si>
    <t>DEBT SERVICE:</t>
  </si>
  <si>
    <t>Loan Amount</t>
  </si>
  <si>
    <t>Annual 1st DOT Debt Service Expense</t>
  </si>
  <si>
    <t>Annual 3rd DOT Debt Service Expense</t>
  </si>
  <si>
    <t xml:space="preserve">Annual Revenue </t>
  </si>
  <si>
    <t xml:space="preserve">   TS Type:</t>
  </si>
  <si>
    <r>
      <t>PROJECT CASH FLOW</t>
    </r>
    <r>
      <rPr>
        <b/>
        <sz val="10"/>
        <rFont val="Times New Roman"/>
        <family val="1"/>
      </rPr>
      <t xml:space="preserve"> (Net Operating Income less Debt Service)</t>
    </r>
  </si>
  <si>
    <t xml:space="preserve">Maximum Amount of Debt Capacity </t>
  </si>
  <si>
    <t>RENT UP RESERVE SCHEDULE</t>
  </si>
  <si>
    <t>Month 1</t>
  </si>
  <si>
    <t>Month 2</t>
  </si>
  <si>
    <t>Month 3</t>
  </si>
  <si>
    <t>Month 4</t>
  </si>
  <si>
    <t>Month 5</t>
  </si>
  <si>
    <t>Month 6</t>
  </si>
  <si>
    <t>Month 7-9</t>
  </si>
  <si>
    <t>Month 10-12</t>
  </si>
  <si>
    <r>
      <t xml:space="preserve">= Effective Gross Income </t>
    </r>
    <r>
      <rPr>
        <sz val="9"/>
        <rFont val="Times New Roman"/>
        <family val="1"/>
      </rPr>
      <t>(Rent-Up Period)</t>
    </r>
  </si>
  <si>
    <t>Net Operating Income (Rent-Up Period)</t>
  </si>
  <si>
    <t>- Debt Service (1st DOT)</t>
  </si>
  <si>
    <t>- Debt Service (2nd DOT)</t>
  </si>
  <si>
    <t>- Debt Service (other DOT’s)</t>
  </si>
  <si>
    <t>Project Cash Flow (+ -)</t>
  </si>
  <si>
    <t>Total of all monthly cash flows through point in which sustaining occupancy is achieved:</t>
  </si>
  <si>
    <t>Total estimated Development Costs</t>
  </si>
  <si>
    <t>Less costs of any units of higher quality than the low-income set-aside units.</t>
  </si>
  <si>
    <t>Less amount of Historic Tax Credit (Residential Portion Only)</t>
  </si>
  <si>
    <t>Equals (A) TOTAL ELIGIBLE BASIS</t>
  </si>
  <si>
    <t>"Qualified Basis" Determination:</t>
  </si>
  <si>
    <t>IF Acquisition and Rehabilitation Project, Acquisition Cost of Building(s):</t>
  </si>
  <si>
    <t>Syndication and Anticipated Tax Credit Proceeds Information</t>
  </si>
  <si>
    <r>
      <t xml:space="preserve">Less costs of any facilities** where user fees are not included in rent on low-income set-aside units.   </t>
    </r>
    <r>
      <rPr>
        <sz val="10"/>
        <rFont val="Times New Roman"/>
        <family val="1"/>
      </rPr>
      <t>(**For example, a Garage or Recreation Room where a user fee is charged in addition to the rent.</t>
    </r>
    <r>
      <rPr>
        <sz val="11"/>
        <rFont val="Times New Roman"/>
        <family val="1"/>
      </rPr>
      <t>)</t>
    </r>
  </si>
  <si>
    <t>PROJECT DEVELOPMENT COST DATA</t>
  </si>
  <si>
    <t xml:space="preserve"> Item</t>
  </si>
  <si>
    <t xml:space="preserve">Total Project Cost  </t>
  </si>
  <si>
    <t>Eligible LIHTC Basis (Acquisition)</t>
  </si>
  <si>
    <t>Eligible LIHTC Basis (Rehab/New Constr)</t>
  </si>
  <si>
    <t>Funded with HOME Funds</t>
  </si>
  <si>
    <t>Funded with SCHDF Funds</t>
  </si>
  <si>
    <t>Acquisition of Land &amp; Buildings:</t>
  </si>
  <si>
    <t xml:space="preserve"> </t>
  </si>
  <si>
    <t xml:space="preserve">$ </t>
  </si>
  <si>
    <t xml:space="preserve">   Other:</t>
  </si>
  <si>
    <t>Construction/Rehabilitation Costs:</t>
  </si>
  <si>
    <t xml:space="preserve">   Demolition Costs</t>
  </si>
  <si>
    <t xml:space="preserve">   Site Work</t>
  </si>
  <si>
    <t xml:space="preserve">   Off-Site Improvements</t>
  </si>
  <si>
    <t xml:space="preserve">   Utility Connections</t>
  </si>
  <si>
    <t>Not Eligible</t>
  </si>
  <si>
    <t>Construction Financing Costs:</t>
  </si>
  <si>
    <t xml:space="preserve">   Construction Insurance</t>
  </si>
  <si>
    <t xml:space="preserve">   Construction Loan Interest (      %, Avg Loan</t>
  </si>
  <si>
    <t xml:space="preserve">      Amt. $                , Term           Mo’s.)</t>
  </si>
  <si>
    <t xml:space="preserve">   Construction Loan Origination Fee</t>
  </si>
  <si>
    <t xml:space="preserve">   Property Taxes During Construction</t>
  </si>
  <si>
    <t xml:space="preserve">      Subtotal-Construction Financing Costs</t>
  </si>
  <si>
    <t>Permanent Loan Financing Costs:</t>
  </si>
  <si>
    <t xml:space="preserve">   Credit Report</t>
  </si>
  <si>
    <t xml:space="preserve">   Permanent Loan Origination Fee</t>
  </si>
  <si>
    <t xml:space="preserve">   Title and Recording Fees</t>
  </si>
  <si>
    <t xml:space="preserve">   Legal Fees</t>
  </si>
  <si>
    <t xml:space="preserve">   Documentation Prep. Fees</t>
  </si>
  <si>
    <t xml:space="preserve">   Escrow Closing Fee</t>
  </si>
  <si>
    <t xml:space="preserve">   Escrow Prepaid Items (insurance, taxes, interest)</t>
  </si>
  <si>
    <t xml:space="preserve">      Subtotal-Permanent Loan Financing Costs</t>
  </si>
  <si>
    <t>Related Soft Costs - General:</t>
  </si>
  <si>
    <t xml:space="preserve">   Architectural Supervision (if applicable)</t>
  </si>
  <si>
    <t xml:space="preserve">   Engineering Supervision (if applicable)</t>
  </si>
  <si>
    <t xml:space="preserve">   Survey</t>
  </si>
  <si>
    <t xml:space="preserve">   Appraisal Fee(s)</t>
  </si>
  <si>
    <t xml:space="preserve">   Environmental Report</t>
  </si>
  <si>
    <t xml:space="preserve">   Soils Report</t>
  </si>
  <si>
    <t xml:space="preserve">   Independent Cost Estimate Fees</t>
  </si>
  <si>
    <t xml:space="preserve">   Tax Credit Fees</t>
  </si>
  <si>
    <t xml:space="preserve">   Relocation Payments &amp; Assistance Costs</t>
  </si>
  <si>
    <t xml:space="preserve">   Rent-Up Reserves (from rentup reserve schedule)</t>
  </si>
  <si>
    <t xml:space="preserve">      Subtotal-Related Soft Costs/General</t>
  </si>
  <si>
    <t>Syndication Costs: (Related to Sale of LIHTC's)</t>
  </si>
  <si>
    <t xml:space="preserve">   Partnership Organization Costs</t>
  </si>
  <si>
    <t xml:space="preserve">   Bridge Loan Fees and Expenses</t>
  </si>
  <si>
    <t xml:space="preserve">   Tax Attorney Fees</t>
  </si>
  <si>
    <t xml:space="preserve">   Consultant Fees</t>
  </si>
  <si>
    <t xml:space="preserve">      Subtotal-Syndication Costs</t>
  </si>
  <si>
    <t>Developer Costs:</t>
  </si>
  <si>
    <t xml:space="preserve">   Subtotal-Acquisition of Land &amp; Buildings</t>
  </si>
  <si>
    <t xml:space="preserve">  TOTAL PROJECT COST (TPC)</t>
  </si>
  <si>
    <t>SOURCES OF FUNDS TABLE</t>
  </si>
  <si>
    <t xml:space="preserve"> Source</t>
  </si>
  <si>
    <t>Yes</t>
  </si>
  <si>
    <t>No</t>
  </si>
  <si>
    <t>Amount ($)</t>
  </si>
  <si>
    <t>Owner/Sponsor Cash</t>
  </si>
  <si>
    <t>Owner/Sponsor Land Contribution</t>
  </si>
  <si>
    <t>Value of Donated Construction Material</t>
  </si>
  <si>
    <t>Value of Donated Labor</t>
  </si>
  <si>
    <t xml:space="preserve">LIHTC Sale Proceeds Anticipated </t>
  </si>
  <si>
    <t>1st Deed of Trust (source:                      )</t>
  </si>
  <si>
    <t>2nd Deed of Trust (source:                     )</t>
  </si>
  <si>
    <t>4th Deed of Trust (source:                      )</t>
  </si>
  <si>
    <t xml:space="preserve">  TOTAL SOURCES OF FUNDS </t>
  </si>
  <si>
    <t>Do the Sources of Funds Equal the Total Development Cost?</t>
  </si>
  <si>
    <t>If No, how much is the difference?</t>
  </si>
  <si>
    <t>Which is larger?</t>
  </si>
  <si>
    <t xml:space="preserve">   Land or any costs associated with the Land</t>
  </si>
  <si>
    <t>"Applicable Fraction" (Enter as .9, [90%] for example)  "Applicable Fraction" is defined as the percentage (%) of total units set-aside as LIHTC low-income units OR the percentage (%) of floor space of LIHTC low-income units to total residential space, whichever is less.</t>
  </si>
  <si>
    <t>Current "Tax Credit Percentage (TCP)*" (Enter as .0357 {3.57%], for example)  * Use the applicable "4%" TCP during the month of application (the actual percentage may vary slightly).</t>
  </si>
  <si>
    <t xml:space="preserve">Commitment </t>
  </si>
  <si>
    <t>Received</t>
  </si>
  <si>
    <t xml:space="preserve">Federal </t>
  </si>
  <si>
    <t>Funds*</t>
  </si>
  <si>
    <t>*Use of federal funds for tax credit deals may reduce the total amount of tax credit</t>
  </si>
  <si>
    <t xml:space="preserve"> available to the project.</t>
  </si>
  <si>
    <t>Summary Information</t>
  </si>
  <si>
    <t>(f) Equity Gap</t>
  </si>
  <si>
    <t>Amount of Credit Needed to Fill Equity Gap ( ((f)/(a) x (b))/10</t>
  </si>
  <si>
    <t>(c) What is the total amount of the loans available to this project [see Proforma Loans Sheet]?</t>
  </si>
  <si>
    <t>(e) What is the total development cost [from Total Development Cost Sheet]?</t>
  </si>
  <si>
    <t xml:space="preserve">      Legal Limit of Tax Credits </t>
  </si>
  <si>
    <t>Amount of Credit Recommended for Project [lessor of gap amount or legal limit].</t>
  </si>
  <si>
    <t>Total Proceeds from Credit</t>
  </si>
  <si>
    <t>Enter the number of units and the monthly rent per unit</t>
  </si>
  <si>
    <t>Expenses</t>
  </si>
  <si>
    <t>Enter Term of Loan (in months)</t>
  </si>
  <si>
    <t>Enter Interest Rate (input as 7.625%, for example)</t>
  </si>
  <si>
    <t>Enter Term of Loan (in years)</t>
  </si>
  <si>
    <t>Enter Interest Rate</t>
  </si>
  <si>
    <t>Complete if Project Occupancy Rate at Closing is Inadequate to pay 100% of Operating Expenses, Reserves and Debt Service Requirements</t>
  </si>
  <si>
    <t>X Percentage of Occupied Units (Fill in %)</t>
  </si>
  <si>
    <t>30 YEAR PROFORMA CASH FLOW</t>
  </si>
  <si>
    <t>Year 1</t>
  </si>
  <si>
    <t>Year 2</t>
  </si>
  <si>
    <t>Year 3</t>
  </si>
  <si>
    <t>Year 4</t>
  </si>
  <si>
    <t>Year 5</t>
  </si>
  <si>
    <t>Year 6</t>
  </si>
  <si>
    <t>Year 7</t>
  </si>
  <si>
    <t>Year 8</t>
  </si>
  <si>
    <t>Year 9</t>
  </si>
  <si>
    <t>Year 10</t>
  </si>
  <si>
    <t>Year 11</t>
  </si>
  <si>
    <t>Year 12</t>
  </si>
  <si>
    <t>Year 13</t>
  </si>
  <si>
    <t>Year 14</t>
  </si>
  <si>
    <t>Trending Percentages</t>
  </si>
  <si>
    <t>Income</t>
  </si>
  <si>
    <t>INCOME</t>
  </si>
  <si>
    <t>EFFECTIVE GROSS OPERATING INC</t>
  </si>
  <si>
    <t>OPERATING EXPENSES</t>
  </si>
  <si>
    <t>TOTAL EXPENSES</t>
  </si>
  <si>
    <t>NET OPERATING INCOME</t>
  </si>
  <si>
    <t>DEBT SERVICE</t>
  </si>
  <si>
    <t xml:space="preserve">    FIRST MORTGAGE</t>
  </si>
  <si>
    <t xml:space="preserve">    THIRD MORTGAGE</t>
  </si>
  <si>
    <t xml:space="preserve">    FOURTH MORTGAGE</t>
  </si>
  <si>
    <t>CASH FLOW</t>
  </si>
  <si>
    <t>Year 15</t>
  </si>
  <si>
    <t>Year 16</t>
  </si>
  <si>
    <t>Year 17</t>
  </si>
  <si>
    <t>Year 18</t>
  </si>
  <si>
    <t>Year 19</t>
  </si>
  <si>
    <t>Year 20</t>
  </si>
  <si>
    <t>Year 21</t>
  </si>
  <si>
    <t>Year 22</t>
  </si>
  <si>
    <t>Year 23</t>
  </si>
  <si>
    <t>Year 24</t>
  </si>
  <si>
    <t>Year 25</t>
  </si>
  <si>
    <t>Year 26</t>
  </si>
  <si>
    <t>Year 27</t>
  </si>
  <si>
    <t>Year 28</t>
  </si>
  <si>
    <t>Year 29</t>
  </si>
  <si>
    <t>Year 30</t>
  </si>
  <si>
    <t>Project Name:</t>
  </si>
  <si>
    <t>TOTALS</t>
  </si>
  <si>
    <t>Many of the cells in these worksheets have formulas that will be lost if data is entered.</t>
  </si>
  <si>
    <t xml:space="preserve">   Operating Reserves</t>
  </si>
  <si>
    <t xml:space="preserve">   Job Training Program Costs</t>
  </si>
  <si>
    <t>Please make a copy of this file so you can replace these cells if formulas are inadvertently deleted.</t>
  </si>
  <si>
    <t>Do Not enter data in shaded areas (yellow).</t>
  </si>
  <si>
    <t xml:space="preserve">   For Homeownership Projects: Initial Home Marketing</t>
  </si>
  <si>
    <t xml:space="preserve">   Cost of Providing Affirmative Marketing &amp; Fair Housing Info. to Tenants/Homebuyers</t>
  </si>
  <si>
    <t>(d) What is the total amount of grant/owner contributions anticipated for the project [see Sources worksheet]?</t>
  </si>
  <si>
    <t xml:space="preserve">   Other: </t>
  </si>
  <si>
    <t>(b) Limited Partner Share of Tax Credit  (use .999)</t>
  </si>
  <si>
    <t>Per Unit</t>
  </si>
  <si>
    <t xml:space="preserve">   Acquisition Price of Existing Building(s)</t>
  </si>
  <si>
    <t xml:space="preserve">   Impact Fees</t>
  </si>
  <si>
    <t>Summary - Provides an overview of the major cost and development figures for the project.</t>
  </si>
  <si>
    <t>Replacement Reserves</t>
  </si>
  <si>
    <t>Bedroom Size</t>
  </si>
  <si>
    <t>Dollar Amount</t>
  </si>
  <si>
    <t>Proposed</t>
  </si>
  <si>
    <t>Per Unit Limit</t>
  </si>
  <si>
    <t>Per Unit/HOME Subsidy Cost Limits Calculation</t>
  </si>
  <si>
    <t># of Units</t>
  </si>
  <si>
    <t>Limit</t>
  </si>
  <si>
    <t>Annual 4th DOT Debt Service Expense</t>
  </si>
  <si>
    <r>
      <t>Developer Fee Check</t>
    </r>
    <r>
      <rPr>
        <sz val="10"/>
        <color indexed="0"/>
        <rFont val="MS Sans Serif"/>
      </rPr>
      <t>:</t>
    </r>
  </si>
  <si>
    <t>Eligible LIHTC Basis Costs For Rehab or New Construction (minus Acquisition Basis)</t>
  </si>
  <si>
    <t>SCHDF Grant</t>
  </si>
  <si>
    <t xml:space="preserve">   Elevator/appliances</t>
  </si>
  <si>
    <t xml:space="preserve">   Furnishings</t>
  </si>
  <si>
    <t xml:space="preserve">      Subtotal-Construction/Rehabilitation Costs (C/R Cost)</t>
  </si>
  <si>
    <t xml:space="preserve">     Total-Construction/Rehabilitation Costs (C/R Cost)</t>
  </si>
  <si>
    <t xml:space="preserve">   New Construction Costs</t>
  </si>
  <si>
    <t xml:space="preserve">  SUB-TOTAL PROJECT COST </t>
  </si>
  <si>
    <t xml:space="preserve">   TS Type:  </t>
  </si>
  <si>
    <t>(a) What is the anticipated tax credit sale price</t>
  </si>
  <si>
    <t xml:space="preserve">DETERMINATION OF TAX CREDIT AMOUNT REQUESTED - </t>
  </si>
  <si>
    <t>4+</t>
  </si>
  <si>
    <t>Construction Contingency (10% for Rehab/5% New)</t>
  </si>
  <si>
    <t>Total Square Feet</t>
  </si>
  <si>
    <t xml:space="preserve">                                        Total Number of Units</t>
  </si>
  <si>
    <t>Less Vacancy &amp; Uncollectible Rent (use 7% minimum)</t>
  </si>
  <si>
    <t>Total Sq Ft</t>
  </si>
  <si>
    <t>Sq Ft / Unit</t>
  </si>
  <si>
    <t>"Applicable Fraction" is defined as the percentage (%) of total units set-aside as LIHTC low-income units OR the percentage (%) of floor space of LIHTC low-income units to total residential space, whichever is less.</t>
  </si>
  <si>
    <t>Current "Tax Credit Percentage (TCP)*" (Enter as .0900, [9.00%] for example)  * Use the greater of 9% or the TCP applicable during the month of application  (commonly referred to as the "9%" or "4%" credit, although the actual percentage for 4% projects may vary slightly). If federal subsidized financing is used in the proejct, use the "4%" rate.</t>
  </si>
  <si>
    <t>"High Cost Area" Adjustment (If your project is located in a "High Cost Area" [see GOAL Program Policies and Procedures for listing] multiply (B) by 130% (1.3)):</t>
  </si>
  <si>
    <t xml:space="preserve">   Project Accounting &amp; Audit Fees</t>
  </si>
  <si>
    <t xml:space="preserve">   Other: General</t>
  </si>
  <si>
    <t xml:space="preserve">   Other: AHFC Fee</t>
  </si>
  <si>
    <t xml:space="preserve">   Other: Soft Cost Contingency</t>
  </si>
  <si>
    <t xml:space="preserve">    Other Consultant Costs: Deferred Developer Fee</t>
  </si>
  <si>
    <t>3rd Deed of Trust (source: Deferred Developer Fee)</t>
  </si>
  <si>
    <t xml:space="preserve">Other (specify): </t>
  </si>
  <si>
    <t>Affordable Vacancy Rate</t>
  </si>
  <si>
    <t>Proforma</t>
  </si>
  <si>
    <t>Rent Increases</t>
  </si>
  <si>
    <t>Expense Increases</t>
  </si>
  <si>
    <t>NOI First Full Year</t>
  </si>
  <si>
    <t>Cummulative 15 year Cash flow</t>
  </si>
  <si>
    <t>First Full Year DCR</t>
  </si>
  <si>
    <t>Max Required Reserves to Maintain 1.00 DCR</t>
  </si>
  <si>
    <t>Available Operating Reserves</t>
  </si>
  <si>
    <t>Additional Operating Reserves Needed</t>
  </si>
  <si>
    <t>Lower Rents: 5% Drop</t>
  </si>
  <si>
    <t>Flat Rents: 0% Increase</t>
  </si>
  <si>
    <t>Higher Vacancy: 15%</t>
  </si>
  <si>
    <t>Higher Expenses: 20%</t>
  </si>
  <si>
    <t>Year 15 DCR</t>
  </si>
  <si>
    <t>Y</t>
  </si>
  <si>
    <t>X</t>
  </si>
  <si>
    <t>vac</t>
  </si>
  <si>
    <t>rent drop</t>
  </si>
  <si>
    <t>normal</t>
  </si>
  <si>
    <t>exp</t>
  </si>
  <si>
    <t xml:space="preserve">   Property Conditions Report </t>
  </si>
  <si>
    <t xml:space="preserve">   Market Study</t>
  </si>
  <si>
    <t>Rent - per year, per unit</t>
  </si>
  <si>
    <t>Expenses: per year, per unit</t>
  </si>
  <si>
    <t>Project Location</t>
  </si>
  <si>
    <t>Max Possible</t>
  </si>
  <si>
    <t>Project Design</t>
  </si>
  <si>
    <t>Equipped Units</t>
  </si>
  <si>
    <t>Project Characteristics</t>
  </si>
  <si>
    <t>Total number of units</t>
  </si>
  <si>
    <t>Number of equipped units required - sensory</t>
  </si>
  <si>
    <t>Number of equipped units required - mobility</t>
  </si>
  <si>
    <t>Total</t>
  </si>
  <si>
    <t>Total Number of Units in Project</t>
  </si>
  <si>
    <t>Total Number of Units rented to managers*</t>
  </si>
  <si>
    <t>Total Number of Market Rate units</t>
  </si>
  <si>
    <t>Total Number of 60% units</t>
  </si>
  <si>
    <t>Total Number of 50% units</t>
  </si>
  <si>
    <t xml:space="preserve">    FIFTH MORTGAGE</t>
  </si>
  <si>
    <t xml:space="preserve">  Units at 60% of median</t>
  </si>
  <si>
    <t xml:space="preserve">  Units at 50% of median</t>
  </si>
  <si>
    <t xml:space="preserve">  Units at 30% of median</t>
  </si>
  <si>
    <t xml:space="preserve">  "Other" set-aside levels (specify level):</t>
  </si>
  <si>
    <t xml:space="preserve">  Manager units</t>
  </si>
  <si>
    <t>Annual 2nd DOT Debt Service Expense</t>
  </si>
  <si>
    <t xml:space="preserve">                             Debt Coverage Ratio on 1st, 2nd, 3rd and 4th</t>
  </si>
  <si>
    <t xml:space="preserve">                             Debt Coverage Ratio on 1st, 2nd and 3rd</t>
  </si>
  <si>
    <t xml:space="preserve">                             Debt Coverage Ratio on 1st and 2nd</t>
  </si>
  <si>
    <t xml:space="preserve">                           Cash Flow After First Deed of Trust</t>
  </si>
  <si>
    <t xml:space="preserve">Loan Amount  </t>
  </si>
  <si>
    <t xml:space="preserve">2nd Deed of Trust: </t>
  </si>
  <si>
    <t>3rd Deed of Trust:</t>
  </si>
  <si>
    <t>4th Deed of Trust:</t>
  </si>
  <si>
    <t>1st Deed of Trust:</t>
  </si>
  <si>
    <t xml:space="preserve">    SECOND MORTGAGE </t>
  </si>
  <si>
    <t xml:space="preserve">  Manager units: Income Restricted: Yes / No ?</t>
  </si>
  <si>
    <t xml:space="preserve">  Manager units: Income Restricted: Yes / No?</t>
  </si>
  <si>
    <t xml:space="preserve">  Manager units: Income Restricted: (Specify Level or "No")</t>
  </si>
  <si>
    <t>EFFECTIVE GROSS INCOME (EGI)</t>
  </si>
  <si>
    <t>NET OPERATING INCOME (EGI less Operating Expenses &amp; Reserves)</t>
  </si>
  <si>
    <t>Debt Coverage Ratio on 1st</t>
  </si>
  <si>
    <t>Amount Available for debt Service (NOI Divided by Debt Coverage Ratio)</t>
  </si>
  <si>
    <r>
      <t xml:space="preserve">   General Requirements (</t>
    </r>
    <r>
      <rPr>
        <b/>
        <sz val="10"/>
        <rFont val="Times New Roman"/>
        <family val="1"/>
      </rPr>
      <t>10% MAX of lines 25+26)</t>
    </r>
  </si>
  <si>
    <r>
      <t xml:space="preserve">   Contractor Overhead and Profit  </t>
    </r>
    <r>
      <rPr>
        <b/>
        <sz val="8"/>
        <rFont val="Times New Roman"/>
        <family val="1"/>
      </rPr>
      <t>(10% MAX of lines 25+26)</t>
    </r>
  </si>
  <si>
    <t>Eligible LIHTC Basis (4%)</t>
  </si>
  <si>
    <t>Eligible LIHTC Basis (9%)</t>
  </si>
  <si>
    <t>DCR on All Sources</t>
  </si>
  <si>
    <t>Equals (B) "HIGH COST AREA" ADJUSTED ELIGIBLE BASIS</t>
  </si>
  <si>
    <t>(C) TOTAL "QUALIFIED BASIS"</t>
  </si>
  <si>
    <t>(D) Multiply (C) by the Applicable TCP (Equals AMOUNT OF TAX CREDIT WHICH MAY BE REQUESTED for Non-Acquisition Portion of Project.</t>
  </si>
  <si>
    <t>(E) Multiply Acquisition Cost of Building(s) by the Applicable “4%” TCP and the Applicable Fraction (Equals AMOUNT OF TAX CREDIT WHICH MAY BE REQUESTED for Acquisition Portion of Project):</t>
  </si>
  <si>
    <t>Equals (F) TOTAL AMOUNT OF TAX CREDIT WHICH MAY BE REQUESTED (D + E; legal limit).</t>
  </si>
  <si>
    <t xml:space="preserve">Other Grant Funds (specify):                </t>
  </si>
  <si>
    <t>Total Number of Units Required to Meet the Accessible Unit Requirements</t>
  </si>
  <si>
    <t>Total Number of Units which will be Equipped for BOTH Sensory and Mobility Impairments</t>
  </si>
  <si>
    <t>*Managers units listed here should be listed if the manager will not be income qualified.  If the manager will be income qualified, please include the manager's unit(s) in the appropriate row based on the income set-aside level.</t>
  </si>
  <si>
    <t>Total number of residential units in project</t>
  </si>
  <si>
    <t>Special Needs Set-Aside Requirement Met?</t>
  </si>
  <si>
    <t># of Units Required to Meet Special Needs Set-Aside Requirement</t>
  </si>
  <si>
    <t>Total Number of Homeless units**</t>
  </si>
  <si>
    <t>Total Number of physical and / or mental disability units**</t>
  </si>
  <si>
    <t>**Units rented to these households can be used to satisfy Special Needs Set-Aside Requirements and / or be used to Qualify for Points under the "Projects Serving Special Needs Populations" category</t>
  </si>
  <si>
    <t>Applicant Assessment</t>
  </si>
  <si>
    <t>AHFC Assessment</t>
  </si>
  <si>
    <t xml:space="preserve">    Developer Fee: In Excess of Overhead</t>
  </si>
  <si>
    <t xml:space="preserve">    Developer Fee: Overhead</t>
  </si>
  <si>
    <t xml:space="preserve">   Is the Project located in a "High Cost Area"? (Select Yes or No)</t>
  </si>
  <si>
    <t>Is Over or Under Limit?</t>
  </si>
  <si>
    <t>Subtotal-Developer Costs (can never exceed 15% of line 79)</t>
  </si>
  <si>
    <t>Set-Aside Summary</t>
  </si>
  <si>
    <t>Key Project Development Team Members</t>
  </si>
  <si>
    <t>Development Team Role</t>
  </si>
  <si>
    <t>Entity Name</t>
  </si>
  <si>
    <t>Contract Amount</t>
  </si>
  <si>
    <t>Was this Entity Competitively Procured?</t>
  </si>
  <si>
    <t>Related Party to Developer or Project Sponsor?</t>
  </si>
  <si>
    <t>If the Entity is Related to the Developer or Project Sponsor, what is the nature of the relationship?</t>
  </si>
  <si>
    <t>Limited Partner</t>
  </si>
  <si>
    <t>General Partner</t>
  </si>
  <si>
    <t>Developer</t>
  </si>
  <si>
    <t>General Contractor</t>
  </si>
  <si>
    <t>N/A</t>
  </si>
  <si>
    <t>Construction Manager</t>
  </si>
  <si>
    <t>Specialty Contractor</t>
  </si>
  <si>
    <t>Architect</t>
  </si>
  <si>
    <t>Structural Engineer</t>
  </si>
  <si>
    <t>Mechanical Engineer</t>
  </si>
  <si>
    <t>Electrical Engineer</t>
  </si>
  <si>
    <t>Civil Engineer</t>
  </si>
  <si>
    <t>Tax Attorney</t>
  </si>
  <si>
    <t>Consultant</t>
  </si>
  <si>
    <t>Accountant</t>
  </si>
  <si>
    <t>Inspector (PUR-101)</t>
  </si>
  <si>
    <t>Inspector (PUR-102)</t>
  </si>
  <si>
    <t>Property Management Company</t>
  </si>
  <si>
    <t>LIHTC Investor-Syndicator</t>
  </si>
  <si>
    <t xml:space="preserve">Asset Management </t>
  </si>
  <si>
    <t xml:space="preserve">Other: </t>
  </si>
  <si>
    <t>TBD</t>
  </si>
  <si>
    <t>List ANY work to be performed by an identity of interest and / or a related party to the developer or project sponsor in this section:</t>
  </si>
  <si>
    <t>Development Activity</t>
  </si>
  <si>
    <t>Project Site</t>
  </si>
  <si>
    <t>Site Control Secured</t>
  </si>
  <si>
    <t>Environmental Review Complete</t>
  </si>
  <si>
    <t>Zoning Approvals Obtained</t>
  </si>
  <si>
    <t>Plans and Specifications</t>
  </si>
  <si>
    <t>Architect &amp; Engineer Selected</t>
  </si>
  <si>
    <t>Local Building Code Review Complete</t>
  </si>
  <si>
    <t>Final Plans and Specifications Complete</t>
  </si>
  <si>
    <t>Financing</t>
  </si>
  <si>
    <t>Construction Loan Commitment Received</t>
  </si>
  <si>
    <t>Permanent Financing Commitment Received</t>
  </si>
  <si>
    <t>Tax Credit Partnership Closing</t>
  </si>
  <si>
    <t>All Other Funding Sources Secured</t>
  </si>
  <si>
    <t>Construction</t>
  </si>
  <si>
    <t>Contractor Selected</t>
  </si>
  <si>
    <t>Notice to Proceed Issued</t>
  </si>
  <si>
    <t>Substantial Completion</t>
  </si>
  <si>
    <t>Certificate of Occupancy - PUR 102</t>
  </si>
  <si>
    <t>BEES Inspection - PUR 101</t>
  </si>
  <si>
    <t>Project Completion</t>
  </si>
  <si>
    <t>Permanent Loan Closing</t>
  </si>
  <si>
    <t>8609 Issuance</t>
  </si>
  <si>
    <t>All Required Development &amp; Operation Permits Issued</t>
  </si>
  <si>
    <t>Grant Closing</t>
  </si>
  <si>
    <t>Scheduled Date</t>
  </si>
  <si>
    <t>Project Development Schedule</t>
  </si>
  <si>
    <t>Remaining Cash Flow Payments after Hard &amp; Soft Debt Service</t>
  </si>
  <si>
    <t>Cash Flow Payment Expenses</t>
  </si>
  <si>
    <t>Debt Coverage Ratio on 1st, 2nd, 3rd, 4th and Cash Flow Expenses</t>
  </si>
  <si>
    <t>Asset Management Fee</t>
  </si>
  <si>
    <t>Developer Fee Payable to Related Party</t>
  </si>
  <si>
    <t>Amount</t>
  </si>
  <si>
    <t>Cash Flow Payments (After Debt Service)</t>
  </si>
  <si>
    <t>DO NOT ENTER DATA IN ANY AREAS THAT ARE SHADED OR HIGHLIGHTED YELLOW ON THE WORKSHEETS</t>
  </si>
  <si>
    <t>DO NOT ENTER DATA IN ANY AREAS THAT ARE SHADED YELLOW</t>
  </si>
  <si>
    <t>DATA ENTRY IS REQUIRED FOR AREAS SHADED IN BLUE</t>
  </si>
  <si>
    <t>Funded with HOME-SCHDF</t>
  </si>
  <si>
    <t>Commercial Development Costs</t>
  </si>
  <si>
    <t>Commercial Lease Revenue</t>
  </si>
  <si>
    <t>Commercial Space Vacancy</t>
  </si>
  <si>
    <r>
      <t xml:space="preserve">Total Gross Income </t>
    </r>
    <r>
      <rPr>
        <b/>
        <sz val="9"/>
        <rFont val="Times New Roman"/>
        <family val="1"/>
      </rPr>
      <t>(as if 93% occupied)</t>
    </r>
  </si>
  <si>
    <t>Category</t>
  </si>
  <si>
    <t>Factor</t>
  </si>
  <si>
    <t>Cooking</t>
  </si>
  <si>
    <t>Hot Water</t>
  </si>
  <si>
    <t>Heating</t>
  </si>
  <si>
    <t>Water &amp; Sewer</t>
  </si>
  <si>
    <t>Trash Collection</t>
  </si>
  <si>
    <t>0 Br</t>
  </si>
  <si>
    <t>1 Br</t>
  </si>
  <si>
    <t>2 Br</t>
  </si>
  <si>
    <t>3 Br</t>
  </si>
  <si>
    <t>4 Br</t>
  </si>
  <si>
    <t>Utility Allowance (Enter allowance for tenant paid utilities)</t>
  </si>
  <si>
    <t>Project Type?</t>
  </si>
  <si>
    <t>New Construction</t>
  </si>
  <si>
    <t>Rehabilitation</t>
  </si>
  <si>
    <t>Acc/ Rehab</t>
  </si>
  <si>
    <t>-selection-</t>
  </si>
  <si>
    <t>Salaries and Employee Benefits</t>
  </si>
  <si>
    <t>Repairs and Maintenance</t>
  </si>
  <si>
    <t>Utilities</t>
  </si>
  <si>
    <t>Property Management Fee</t>
  </si>
  <si>
    <t>Property Taxes</t>
  </si>
  <si>
    <t>Annual Expense</t>
  </si>
  <si>
    <t xml:space="preserve">Property Insurance </t>
  </si>
  <si>
    <t>Total Annual Replacement Reserve Expense</t>
  </si>
  <si>
    <t>USDA by Bedroom</t>
  </si>
  <si>
    <t>AHFC Compliance Monitoring Fee</t>
  </si>
  <si>
    <t>1st Year</t>
  </si>
  <si>
    <t>2nd &amp; 3rd Year</t>
  </si>
  <si>
    <t>Three year average</t>
  </si>
  <si>
    <t xml:space="preserve">AHFC Compliance Monitoring Fee </t>
  </si>
  <si>
    <t>Operating Expenses</t>
  </si>
  <si>
    <t>Total Allowance Costs</t>
  </si>
  <si>
    <t>Developer Fee</t>
  </si>
  <si>
    <t>If you have any questions call: Andy Petroni @ 1-800-478-2432 (within Alaska) or 907-330-8275</t>
  </si>
  <si>
    <t>E-mail: apetroni@ahfc.us</t>
  </si>
  <si>
    <t>Annual Tenant Paid Utilities</t>
  </si>
  <si>
    <t>NHTF</t>
  </si>
  <si>
    <t>SCHDF</t>
  </si>
  <si>
    <t>HOME</t>
  </si>
  <si>
    <t>LIHTC</t>
  </si>
  <si>
    <t>GOAL Funds Requested</t>
  </si>
  <si>
    <t>HOME Funds</t>
  </si>
  <si>
    <t>NHTF (Grant or Loan)</t>
  </si>
  <si>
    <t>Development Costs</t>
  </si>
  <si>
    <t>Units:</t>
  </si>
  <si>
    <t>Senior</t>
  </si>
  <si>
    <t>Family</t>
  </si>
  <si>
    <t xml:space="preserve">Mixed Use </t>
  </si>
  <si>
    <t>Mixed Income</t>
  </si>
  <si>
    <t>Proposal Type</t>
  </si>
  <si>
    <t>Budget Details</t>
  </si>
  <si>
    <t>Operating Costs - Property Paid</t>
  </si>
  <si>
    <t>Operating Costs - Adjusted</t>
  </si>
  <si>
    <t>Construction Costs</t>
  </si>
  <si>
    <t>AHFC Loan</t>
  </si>
  <si>
    <t>Self Score</t>
  </si>
  <si>
    <t>Final Score</t>
  </si>
  <si>
    <t>Miscellaneous Operating Expenses: (provide detail in documentation)</t>
  </si>
  <si>
    <t xml:space="preserve">  Number of FTE(s) Included in Rows 59 and 60</t>
  </si>
  <si>
    <t>No Answer</t>
  </si>
  <si>
    <t>Unit Amenities</t>
  </si>
  <si>
    <t>Project Amenities</t>
  </si>
  <si>
    <t>Who Pays</t>
  </si>
  <si>
    <t>What Type</t>
  </si>
  <si>
    <t>Owner Paid</t>
  </si>
  <si>
    <t>Natural Gas</t>
  </si>
  <si>
    <t>Balcony/Patio</t>
  </si>
  <si>
    <t>Basketball Court</t>
  </si>
  <si>
    <t>Tenant Paid</t>
  </si>
  <si>
    <t>Bottle-Gas</t>
  </si>
  <si>
    <t>Blinds</t>
  </si>
  <si>
    <t>Business Center</t>
  </si>
  <si>
    <t>Oil</t>
  </si>
  <si>
    <t>Cable/Satellite/Internet</t>
  </si>
  <si>
    <t>Recreation Area</t>
  </si>
  <si>
    <t>Other Electric</t>
  </si>
  <si>
    <t>Electric</t>
  </si>
  <si>
    <t>Carpeting</t>
  </si>
  <si>
    <t>Carport</t>
  </si>
  <si>
    <t xml:space="preserve">No  </t>
  </si>
  <si>
    <t>Central A/C</t>
  </si>
  <si>
    <t>Clubhouse</t>
  </si>
  <si>
    <t>Water and Sewer</t>
  </si>
  <si>
    <t>Coat Closet</t>
  </si>
  <si>
    <t>Computer Lab</t>
  </si>
  <si>
    <t>Dishwasher</t>
  </si>
  <si>
    <t>Service Coordination</t>
  </si>
  <si>
    <t>Exterior Storage</t>
  </si>
  <si>
    <t>Courtyard</t>
  </si>
  <si>
    <t>Ceiling Fan</t>
  </si>
  <si>
    <t>Elevators</t>
  </si>
  <si>
    <t>Additional Project-Unit Information?</t>
  </si>
  <si>
    <t>Fireplace</t>
  </si>
  <si>
    <t>Exercise Facility</t>
  </si>
  <si>
    <t>Relevant Information about your Proposal that was not Requested may be Entered Here:</t>
  </si>
  <si>
    <t>Furnishing</t>
  </si>
  <si>
    <t>Garage - detached</t>
  </si>
  <si>
    <t>Garbage Disposal</t>
  </si>
  <si>
    <t>Garage - attached</t>
  </si>
  <si>
    <t>Hand Rails</t>
  </si>
  <si>
    <t>Central Laundry</t>
  </si>
  <si>
    <t>Microwave</t>
  </si>
  <si>
    <t>Meeting Rooms</t>
  </si>
  <si>
    <t>Oven</t>
  </si>
  <si>
    <t>Neighborhood Ntwk</t>
  </si>
  <si>
    <t>Pull Cords</t>
  </si>
  <si>
    <t>Non-Shelter Svcs</t>
  </si>
  <si>
    <t>Refrigerator</t>
  </si>
  <si>
    <t>Off-Street Parking</t>
  </si>
  <si>
    <t>Skylights</t>
  </si>
  <si>
    <t>On-Site Management</t>
  </si>
  <si>
    <t>Trash Compactor</t>
  </si>
  <si>
    <t>Picnic Area</t>
  </si>
  <si>
    <t>Vaulted Ceilings</t>
  </si>
  <si>
    <t>Playground</t>
  </si>
  <si>
    <t>Walk-In Closet</t>
  </si>
  <si>
    <t>Washer/Dryer</t>
  </si>
  <si>
    <t>Washer/Dryer Hook-Ups</t>
  </si>
  <si>
    <t>Square Footage Information for Project</t>
  </si>
  <si>
    <t>Project Layout</t>
  </si>
  <si>
    <t>Unit Type</t>
  </si>
  <si>
    <t>Unit Count</t>
  </si>
  <si>
    <t>Unit Square Footage</t>
  </si>
  <si>
    <t>Attached Garage Square Footage</t>
  </si>
  <si>
    <t>Total Residential Square Footage</t>
  </si>
  <si>
    <t>Building Information</t>
  </si>
  <si>
    <t># of Buildings</t>
  </si>
  <si>
    <t>Efficiency Units</t>
  </si>
  <si>
    <t>Detached Single Family</t>
  </si>
  <si>
    <t>Townhouse</t>
  </si>
  <si>
    <t>1 Bedroom Units</t>
  </si>
  <si>
    <t>2, 3 or 4 Plexes</t>
  </si>
  <si>
    <t>Multi-Family (5+ units)</t>
  </si>
  <si>
    <t>2 Bedroom Units</t>
  </si>
  <si>
    <t>Totals</t>
  </si>
  <si>
    <t>3 Bedroom Units</t>
  </si>
  <si>
    <t>Parking Information</t>
  </si>
  <si>
    <t>Quantity</t>
  </si>
  <si>
    <t># of Parking Spaces</t>
  </si>
  <si>
    <t>4 Bedroom Units</t>
  </si>
  <si>
    <t>Attached Garages</t>
  </si>
  <si>
    <t>Detached Garages</t>
  </si>
  <si>
    <t>5 Bedroom Units</t>
  </si>
  <si>
    <t>Carport Spaces</t>
  </si>
  <si>
    <t>Uncovered Parking Spaces</t>
  </si>
  <si>
    <t>Total Parking Spaces</t>
  </si>
  <si>
    <t>Common Area Square Footage</t>
  </si>
  <si>
    <t>Commercial Area Square Footage</t>
  </si>
  <si>
    <t>Total Project Square Footage</t>
  </si>
  <si>
    <t>1.   Project Income and Expense - helps you figure out total revenue and expenses and the potential amount of loan financing you might receive if you applied to AHFC.  This worksheet allows you to change the interest rate and other underwriting terms to determine the maximum amount of debt the project revenue will support.</t>
  </si>
  <si>
    <t>This workbook is comprised of  twelve worksheets plus this instructional page.</t>
  </si>
  <si>
    <t>Renewable Energy System?</t>
  </si>
  <si>
    <t xml:space="preserve">Energy Efficiency Improvements? </t>
  </si>
  <si>
    <t xml:space="preserve">   Will the project qualify for a Mixed Income Basis Boost (Indicate Yes or No)</t>
  </si>
  <si>
    <t>GOAL PROGRAM RENTAL DEVELOPMENT APPLICATION WORKBOOK</t>
  </si>
  <si>
    <t>Monthly Rent</t>
  </si>
  <si>
    <t>Annual Per Unit Replacement Reserve Payment (Use $400 per unit minimum)</t>
  </si>
  <si>
    <r>
      <t>ALL PROJECTS COSTS (INCLUDING UTILITY AND ROAD ACCESS COSTS) MUST BE STATED. DO NOT ENTER DATA IN YELLOW SHADED AREAS</t>
    </r>
    <r>
      <rPr>
        <i/>
        <sz val="10"/>
        <rFont val="Times New Roman"/>
        <family val="1"/>
      </rPr>
      <t>.</t>
    </r>
  </si>
  <si>
    <t xml:space="preserve">   Rehabilitation Costs </t>
  </si>
  <si>
    <t>DO NOT ENTER DATA IN YELLOW SHADED AREAS</t>
  </si>
  <si>
    <t>Square Footage of Units</t>
  </si>
  <si>
    <t>Square Footage of Common Areas</t>
  </si>
  <si>
    <t>Total Square Footage</t>
  </si>
  <si>
    <t>Lights and Refrigeration</t>
  </si>
  <si>
    <t>Permanent Supportive</t>
  </si>
  <si>
    <t>Cost Effective Energy Systems</t>
  </si>
  <si>
    <t>Rehab</t>
  </si>
  <si>
    <t>Storage Facilities</t>
  </si>
  <si>
    <t>Service enriched housing</t>
  </si>
  <si>
    <t>Project Based Rental Assistance</t>
  </si>
  <si>
    <t>Project Commits to 5 Star + BEES</t>
  </si>
  <si>
    <t>Proforma: Line Items w/i Limits</t>
  </si>
  <si>
    <t>Proforma: All Lines Described</t>
  </si>
  <si>
    <t>Proforma: Penalty</t>
  </si>
  <si>
    <t>Developer Fee: Separately ID Overhead and Cost in Excess</t>
  </si>
  <si>
    <t>Developer Fee: Deferral less than 30%</t>
  </si>
  <si>
    <t>Developer Fee: Penalty</t>
  </si>
  <si>
    <t>Lowest income tenants</t>
  </si>
  <si>
    <t>Extended low-income use</t>
  </si>
  <si>
    <t>Homeless preference</t>
  </si>
  <si>
    <t>Public Housing Waiting list pref</t>
  </si>
  <si>
    <t>Senior Housing Offset</t>
  </si>
  <si>
    <t>Veterans Housing Preference</t>
  </si>
  <si>
    <t>City:</t>
  </si>
  <si>
    <t>2018 IECC - Rehab Projects</t>
  </si>
  <si>
    <t>Total Number of 30% units</t>
  </si>
  <si>
    <t>Rural</t>
  </si>
  <si>
    <t>Located in QCT w/ Community Revitalization</t>
  </si>
  <si>
    <t>Larger Units</t>
  </si>
  <si>
    <t>Special needs targeting</t>
  </si>
  <si>
    <t>Project Mix</t>
  </si>
  <si>
    <t>Tenant Ownership</t>
  </si>
  <si>
    <t>Market Conditions</t>
  </si>
  <si>
    <t>Opportunity</t>
  </si>
  <si>
    <t>Rental Market Strength</t>
  </si>
  <si>
    <t>Location Trends</t>
  </si>
  <si>
    <t>Underwriting</t>
  </si>
  <si>
    <t>Proforma: Hard debt - See QAP</t>
  </si>
  <si>
    <t>Debt Coverage Ratio: Above 1.4 or 1.3 Hard Debt - See QAP</t>
  </si>
  <si>
    <t>Leverage</t>
  </si>
  <si>
    <t>Project Team Characteristics</t>
  </si>
  <si>
    <t>Non-profit participation</t>
  </si>
  <si>
    <t>Penalty Points</t>
  </si>
  <si>
    <t>Job Training Program</t>
  </si>
  <si>
    <t>Training Program</t>
  </si>
  <si>
    <t>Appropriateness of TDC</t>
  </si>
  <si>
    <t>GOAL fund relative to TDC</t>
  </si>
  <si>
    <t xml:space="preserve">2. Utility Allowances - calculated the montly and total annual utility allowance expense for the project.  Enter the total monthly utility allowance for each unit size. </t>
  </si>
  <si>
    <t xml:space="preserve">3.    30 Year Proforma - Most tax credit projects have extended use provisions for 30 years.  Using trending percentages applicable to the project (entered in worksheet "Proforma Loan Amounts") this worksheet shows the feasibility of a project over 30 years.  </t>
  </si>
  <si>
    <t>4.     Rent-Up Reserve - shows you how much money you will need to operate the property and make loan payments until you reach full occupancy, or at least "break-even" occupancy.</t>
  </si>
  <si>
    <t>5.    Project Development Cost - requires you to estimate the total cost of developing your project, from land acquisition to developer fees.  This worksheet also performs a check to see if certain fees are below the program limits.</t>
  </si>
  <si>
    <t>6.     Tax Credit - allows you to estimate the amount of Low Income Housing Tax Credit the project could be eligible.  If you are not applying for tax credits then you can ignore this worksheet.</t>
  </si>
  <si>
    <t>7.   Sources of Funds - summarizes all of the sources of funding that you are planning to receive and sums them against the total development cost.   Note:   If you are not applying for  tax credits, be sure to enter a zero in the corresponding line of the sources table.</t>
  </si>
  <si>
    <t>8.   Accessibility - provides a summary of the accessibility requirements for the project and enables the applicant to provide the total number of equipped units that will be provided for the project.  The total number of equipped units provided in this worksheet will be used to determine the points awarded under this category.</t>
  </si>
  <si>
    <t>9.   Set-Asides - provides space for the applicant to clearly identify the set-asides they are willing to commit to in their application.  In addition to determining the project's adherence to the set-aside requirements imposed by its funding sources, the information provided in this worksheet will be used to determine points under the special needs and income targeting sections.</t>
  </si>
  <si>
    <t>10.    Points allows you to perform an assessment of your points.  When AHFC completes the objective review process, the scored application will be provided.</t>
  </si>
  <si>
    <t>11.    Development Team - prompts applicants to list known and / or anticipated team members for the project.  Also, this section requests disclosure regarding any competitive procurements used to secure participation of these entities, as well as detail on any related party relationships.</t>
  </si>
  <si>
    <t>12.  Development Schedule - Enables you to list all of the relevant achievement dates for project milestones.</t>
  </si>
  <si>
    <t>13.  Project Amenities - allows you to enter project and unit features for the purpose of facilitating  the market study review as well as documenting the design features that will be incorporated into your proposal.  Note: Unless otherwise approved by AHFC, the features listed on this worksheet will be required elements of a funded proposal.</t>
  </si>
  <si>
    <t>14.      General Project Info requests detail on unit, common area and commercial area square footage that will be included in the proposal.  Additionally, applicants are prompted to provide detail regarding the building types and parking that will be located at the site.</t>
  </si>
  <si>
    <t>Service Enriched Housing Expense</t>
  </si>
  <si>
    <t>Per Unit/NHTF Subsidy Cost Limits Calculation</t>
  </si>
  <si>
    <t>1 Bedroom or Less</t>
  </si>
  <si>
    <t>2 Bedroom</t>
  </si>
  <si>
    <t>3 Bedroom or more</t>
  </si>
  <si>
    <t>Moderate</t>
  </si>
  <si>
    <t>Intermediate</t>
  </si>
  <si>
    <t>High</t>
  </si>
  <si>
    <t>30% AMI Units</t>
  </si>
  <si>
    <t>HTF Subsidy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</si>
</sst>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3" formatCode="_(* #,##0.00_);_(* \(#,##0.00\);_(* &quot;-&quot;??_);_(@_)"/>
    <numFmt numFmtId="164" formatCode="&quot;$&quot;#,##0.00_);&quot;$&quot;\(#,##0.00\)"/>
    <numFmt numFmtId="165" formatCode="&quot;$&quot;#,##0"/>
    <numFmt numFmtId="166" formatCode="&quot;$&quot;#,##0.00"/>
    <numFmt numFmtId="167" formatCode="&quot;$&quot;#,##0.0"/>
    <numFmt numFmtId="168" formatCode="mm/dd/yy;@"/>
    <numFmt numFmtId="169" formatCode="0.000"/>
  </numFmts>
  <fonts count="80">
    <font>
      <sz val="10"/>
      <color indexed="0"/>
      <name val="MS Sans Serif"/>
    </font>
    <font>
      <b/>
      <sz val="10"/>
      <color indexed="0"/>
      <name val="MS Sans Serif"/>
    </font>
    <font>
      <i/>
      <sz val="10"/>
      <color indexed="0"/>
      <name val="MS Sans Serif"/>
    </font>
    <font>
      <sz val="12"/>
      <name val="Times New Roman"/>
      <family val="1"/>
    </font>
    <font>
      <sz val="10"/>
      <name val="Times New Roman"/>
      <family val="1"/>
    </font>
    <font>
      <sz val="10"/>
      <color indexed="23"/>
      <name val="Times New Roman"/>
      <family val="1"/>
    </font>
    <font>
      <sz val="9"/>
      <name val="Times New Roman"/>
      <family val="1"/>
    </font>
    <font>
      <sz val="10"/>
      <color indexed="22"/>
      <name val="Times New Roman"/>
      <family val="1"/>
    </font>
    <font>
      <sz val="10"/>
      <color indexed="21"/>
      <name val="Times New Roman"/>
      <family val="1"/>
    </font>
    <font>
      <sz val="14"/>
      <color indexed="23"/>
      <name val="Times New Roman"/>
      <family val="1"/>
    </font>
    <font>
      <b/>
      <sz val="10"/>
      <color indexed="23"/>
      <name val="Times New Roman"/>
      <family val="1"/>
    </font>
    <font>
      <b/>
      <sz val="10"/>
      <name val="Times New Roman"/>
      <family val="1"/>
    </font>
    <font>
      <b/>
      <sz val="12"/>
      <color indexed="22"/>
      <name val="Times New Roman"/>
      <family val="1"/>
    </font>
    <font>
      <sz val="10"/>
      <name val="Times New Roman"/>
      <family val="1"/>
    </font>
    <font>
      <sz val="14"/>
      <color indexed="22"/>
      <name val="Times New Roman"/>
      <family val="1"/>
    </font>
    <font>
      <b/>
      <sz val="12"/>
      <name val="Times New Roman"/>
      <family val="1"/>
    </font>
    <font>
      <b/>
      <sz val="14"/>
      <name val="Times New Roman"/>
      <family val="1"/>
    </font>
    <font>
      <b/>
      <sz val="10"/>
      <color indexed="17"/>
      <name val="Times New Roman"/>
      <family val="1"/>
    </font>
    <font>
      <b/>
      <sz val="10"/>
      <color indexed="21"/>
      <name val="Times New Roman"/>
      <family val="1"/>
    </font>
    <font>
      <i/>
      <sz val="12"/>
      <name val="Times New Roman"/>
      <family val="1"/>
    </font>
    <font>
      <b/>
      <i/>
      <u/>
      <sz val="12"/>
      <name val="Times New Roman"/>
      <family val="1"/>
    </font>
    <font>
      <sz val="14"/>
      <color indexed="12"/>
      <name val="Times New Roman"/>
      <family val="1"/>
    </font>
    <font>
      <b/>
      <sz val="9"/>
      <name val="Times New Roman"/>
      <family val="1"/>
    </font>
    <font>
      <sz val="11"/>
      <name val="Times New Roman"/>
      <family val="1"/>
    </font>
    <font>
      <sz val="11"/>
      <color indexed="23"/>
      <name val="Times New Roman"/>
      <family val="1"/>
    </font>
    <font>
      <b/>
      <sz val="11"/>
      <color indexed="17"/>
      <name val="Times New Roman"/>
      <family val="1"/>
    </font>
    <font>
      <sz val="10"/>
      <color indexed="23"/>
      <name val="Times New Roman"/>
      <family val="1"/>
    </font>
    <font>
      <b/>
      <sz val="11"/>
      <name val="Times New Roman"/>
      <family val="1"/>
    </font>
    <font>
      <sz val="14"/>
      <color indexed="23"/>
      <name val="Times New Roman"/>
      <family val="1"/>
    </font>
    <font>
      <sz val="11"/>
      <name val="Times New Roman"/>
      <family val="1"/>
    </font>
    <font>
      <i/>
      <sz val="10"/>
      <name val="Times New Roman"/>
      <family val="1"/>
    </font>
    <font>
      <b/>
      <i/>
      <u/>
      <sz val="10"/>
      <name val="Times New Roman"/>
      <family val="1"/>
    </font>
    <font>
      <i/>
      <sz val="11"/>
      <name val="Times New Roman"/>
      <family val="1"/>
    </font>
    <font>
      <b/>
      <sz val="12"/>
      <color indexed="23"/>
      <name val="Times New Roman"/>
      <family val="1"/>
    </font>
    <font>
      <b/>
      <sz val="12"/>
      <color indexed="23"/>
      <name val="Times New Roman"/>
      <family val="1"/>
    </font>
    <font>
      <sz val="10"/>
      <color indexed="8"/>
      <name val="Times New Roman"/>
      <family val="1"/>
    </font>
    <font>
      <sz val="12"/>
      <color indexed="8"/>
      <name val="Times New Roman"/>
      <family val="1"/>
    </font>
    <font>
      <b/>
      <sz val="12"/>
      <color indexed="8"/>
      <name val="Times New Roman"/>
      <family val="1"/>
    </font>
    <font>
      <sz val="12"/>
      <color indexed="22"/>
      <name val="Times New Roman"/>
      <family val="1"/>
    </font>
    <font>
      <b/>
      <i/>
      <sz val="11"/>
      <name val="Times New Roman"/>
      <family val="1"/>
    </font>
    <font>
      <sz val="12"/>
      <color indexed="0"/>
      <name val="Times New Roman"/>
      <family val="1"/>
    </font>
    <font>
      <i/>
      <sz val="12"/>
      <color indexed="23"/>
      <name val="Times New Roman"/>
      <family val="1"/>
    </font>
    <font>
      <sz val="10"/>
      <name val="Arial"/>
      <family val="2"/>
    </font>
    <font>
      <u/>
      <sz val="10"/>
      <color indexed="8"/>
      <name val="MS Sans Serif"/>
      <family val="2"/>
    </font>
    <font>
      <b/>
      <sz val="9"/>
      <name val="Arial"/>
      <family val="2"/>
    </font>
    <font>
      <sz val="9"/>
      <name val="Arial"/>
      <family val="2"/>
    </font>
    <font>
      <sz val="12"/>
      <color indexed="0"/>
      <name val="MS Sans Serif"/>
      <family val="2"/>
    </font>
    <font>
      <b/>
      <u/>
      <sz val="12"/>
      <color indexed="8"/>
      <name val="MS Sans Serif"/>
      <family val="2"/>
    </font>
    <font>
      <i/>
      <sz val="12"/>
      <color indexed="8"/>
      <name val="Times New Roman"/>
      <family val="1"/>
    </font>
    <font>
      <sz val="13.5"/>
      <color indexed="8"/>
      <name val="MS Sans Serif"/>
      <family val="2"/>
    </font>
    <font>
      <sz val="12"/>
      <color indexed="8"/>
      <name val="Palatino"/>
      <family val="1"/>
    </font>
    <font>
      <sz val="12"/>
      <color indexed="0"/>
      <name val="Palatino"/>
      <family val="1"/>
    </font>
    <font>
      <b/>
      <sz val="12"/>
      <color indexed="8"/>
      <name val="Palatino"/>
      <family val="1"/>
    </font>
    <font>
      <b/>
      <sz val="8"/>
      <name val="Times New Roman"/>
      <family val="1"/>
    </font>
    <font>
      <sz val="10"/>
      <color indexed="0"/>
      <name val="MS Sans Serif"/>
      <family val="2"/>
    </font>
    <font>
      <sz val="10"/>
      <color indexed="0"/>
      <name val="Times New Roman"/>
      <family val="1"/>
    </font>
    <font>
      <sz val="10"/>
      <color indexed="0"/>
      <name val="MS Sans Serif"/>
      <family val="2"/>
    </font>
    <font>
      <sz val="8"/>
      <color indexed="81"/>
      <name val="Tahoma"/>
      <family val="2"/>
    </font>
    <font>
      <sz val="12"/>
      <name val="Arial"/>
      <family val="2"/>
    </font>
    <font>
      <b/>
      <sz val="10"/>
      <name val="MS Sans Serif"/>
      <family val="2"/>
    </font>
    <font>
      <b/>
      <sz val="12"/>
      <name val="Arial"/>
      <family val="2"/>
    </font>
    <font>
      <b/>
      <u/>
      <sz val="10"/>
      <color indexed="8"/>
      <name val="Times New Roman"/>
      <family val="1"/>
    </font>
    <font>
      <b/>
      <sz val="10"/>
      <color indexed="0"/>
      <name val="Times New Roman"/>
      <family val="1"/>
    </font>
    <font>
      <b/>
      <sz val="12"/>
      <color indexed="0"/>
      <name val="Times New Roman"/>
      <family val="1"/>
    </font>
    <font>
      <sz val="12"/>
      <color indexed="0"/>
      <name val="MS Sans Serif"/>
    </font>
    <font>
      <sz val="9"/>
      <color indexed="81"/>
      <name val="Tahoma"/>
      <family val="2"/>
    </font>
    <font>
      <b/>
      <u/>
      <sz val="10"/>
      <name val="Times New Roman"/>
      <family val="1"/>
    </font>
    <font>
      <sz val="10"/>
      <name val="MS Sans Serif"/>
    </font>
    <font>
      <sz val="10"/>
      <color indexed="81"/>
      <name val="Tahoma"/>
      <family val="2"/>
    </font>
    <font>
      <sz val="12"/>
      <color theme="1"/>
      <name val="Arial"/>
      <family val="2"/>
    </font>
    <font>
      <b/>
      <sz val="12"/>
      <color theme="1"/>
      <name val="Arial"/>
      <family val="2"/>
    </font>
    <font>
      <b/>
      <sz val="11"/>
      <color theme="1"/>
      <name val="Calibri"/>
      <family val="2"/>
      <scheme val="minor"/>
    </font>
    <font>
      <sz val="12"/>
      <color theme="1"/>
      <name val="Times New Roman"/>
      <family val="1"/>
    </font>
    <font>
      <sz val="11"/>
      <color theme="0"/>
      <name val="Calibri"/>
      <family val="2"/>
      <scheme val="minor"/>
    </font>
    <font>
      <sz val="10"/>
      <color theme="0"/>
      <name val="MS Sans Serif"/>
      <family val="2"/>
    </font>
    <font>
      <b/>
      <i/>
      <sz val="11"/>
      <color theme="1"/>
      <name val="Calibri"/>
      <family val="2"/>
      <scheme val="minor"/>
    </font>
    <font>
      <b/>
      <sz val="10"/>
      <name val="Calibri"/>
      <family val="2"/>
      <scheme val="minor"/>
    </font>
    <font>
      <b/>
      <sz val="10"/>
      <color rgb="FF000000"/>
      <name val="Times New Roman"/>
      <family val="1"/>
    </font>
    <font>
      <b/>
      <sz val="14"/>
      <color theme="1"/>
      <name val="Calibri"/>
      <family val="2"/>
      <scheme val="minor"/>
    </font>
    <font>
      <u/>
      <sz val="11"/>
      <color theme="1"/>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6" tint="0.79998168889431442"/>
        <bgColor indexed="64"/>
      </patternFill>
    </fill>
  </fills>
  <borders count="77">
    <border>
      <left/>
      <right/>
      <top/>
      <bottom/>
      <diagonal/>
    </border>
    <border>
      <left style="double">
        <color indexed="64"/>
      </left>
      <right/>
      <top/>
      <bottom/>
      <diagonal/>
    </border>
    <border>
      <left/>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top style="double">
        <color indexed="64"/>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top style="double">
        <color indexed="64"/>
      </top>
      <bottom/>
      <diagonal/>
    </border>
    <border>
      <left style="double">
        <color indexed="64"/>
      </left>
      <right/>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right style="medium">
        <color indexed="64"/>
      </right>
      <top/>
      <bottom/>
      <diagonal/>
    </border>
    <border>
      <left style="thin">
        <color indexed="64"/>
      </left>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style="thin">
        <color indexed="64"/>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43" fontId="56" fillId="0" borderId="0" applyFont="0" applyFill="0" applyBorder="0" applyAlignment="0" applyProtection="0"/>
    <xf numFmtId="0" fontId="69" fillId="0" borderId="0"/>
    <xf numFmtId="0" fontId="69" fillId="0" borderId="0"/>
    <xf numFmtId="0" fontId="69" fillId="0" borderId="0"/>
    <xf numFmtId="0" fontId="54" fillId="0" borderId="0"/>
    <xf numFmtId="0" fontId="42" fillId="0" borderId="0"/>
  </cellStyleXfs>
  <cellXfs count="514">
    <xf numFmtId="0" fontId="0" fillId="0" borderId="0" xfId="0"/>
    <xf numFmtId="0" fontId="3" fillId="0" borderId="0" xfId="0" applyFont="1" applyAlignment="1" applyProtection="1">
      <alignment horizontal="left" vertical="top"/>
      <protection locked="0"/>
    </xf>
    <xf numFmtId="0" fontId="6" fillId="0" borderId="1" xfId="0" applyFont="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3" fillId="0" borderId="2" xfId="0" applyFont="1" applyFill="1" applyBorder="1" applyAlignment="1" applyProtection="1">
      <alignment horizontal="left" vertical="top"/>
      <protection locked="0"/>
    </xf>
    <xf numFmtId="164" fontId="4" fillId="0" borderId="3" xfId="0" applyNumberFormat="1" applyFont="1" applyFill="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4"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left" vertical="top" wrapText="1"/>
      <protection locked="0"/>
    </xf>
    <xf numFmtId="0" fontId="10"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7" fillId="0" borderId="9" xfId="0" applyFont="1" applyBorder="1" applyAlignment="1" applyProtection="1">
      <alignment horizontal="left" vertical="top" wrapText="1"/>
      <protection locked="0"/>
    </xf>
    <xf numFmtId="0" fontId="3" fillId="0" borderId="11" xfId="0" applyFont="1" applyFill="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13" fillId="0" borderId="10" xfId="0" applyFont="1" applyFill="1" applyBorder="1" applyAlignment="1" applyProtection="1">
      <alignment horizontal="left" vertical="top"/>
      <protection locked="0"/>
    </xf>
    <xf numFmtId="164" fontId="4" fillId="0" borderId="13" xfId="0" applyNumberFormat="1" applyFont="1" applyFill="1" applyBorder="1" applyAlignment="1" applyProtection="1">
      <alignment horizontal="left" vertical="top"/>
      <protection locked="0"/>
    </xf>
    <xf numFmtId="164" fontId="4" fillId="0" borderId="13" xfId="0" applyNumberFormat="1"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164" fontId="4" fillId="0" borderId="14" xfId="0" applyNumberFormat="1"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left" vertical="top" wrapText="1"/>
      <protection locked="0"/>
    </xf>
    <xf numFmtId="0" fontId="3" fillId="0" borderId="2"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5" xfId="0" applyFont="1" applyFill="1" applyBorder="1" applyAlignment="1" applyProtection="1">
      <alignment horizontal="left" vertical="top" wrapText="1"/>
      <protection locked="0"/>
    </xf>
    <xf numFmtId="164" fontId="4" fillId="0" borderId="15" xfId="0" applyNumberFormat="1" applyFont="1" applyFill="1" applyBorder="1" applyAlignment="1" applyProtection="1">
      <alignment horizontal="left" vertical="top" wrapText="1"/>
      <protection locked="0"/>
    </xf>
    <xf numFmtId="10" fontId="4" fillId="0" borderId="15" xfId="0" applyNumberFormat="1" applyFont="1" applyFill="1" applyBorder="1" applyAlignment="1" applyProtection="1">
      <alignment horizontal="left" vertical="top" wrapText="1"/>
      <protection locked="0"/>
    </xf>
    <xf numFmtId="164" fontId="4" fillId="0" borderId="15" xfId="0" applyNumberFormat="1" applyFont="1" applyFill="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3" fontId="4" fillId="0" borderId="14" xfId="0" applyNumberFormat="1" applyFont="1" applyFill="1" applyBorder="1" applyAlignment="1" applyProtection="1">
      <alignment horizontal="left" vertical="top" wrapText="1"/>
      <protection locked="0"/>
    </xf>
    <xf numFmtId="0" fontId="11" fillId="0" borderId="9" xfId="0" applyFont="1" applyBorder="1" applyAlignment="1" applyProtection="1">
      <alignment horizontal="left" vertical="top"/>
      <protection locked="0"/>
    </xf>
    <xf numFmtId="1" fontId="13" fillId="0" borderId="10" xfId="0" applyNumberFormat="1" applyFont="1" applyFill="1" applyBorder="1" applyAlignment="1" applyProtection="1">
      <alignment horizontal="left" vertical="top"/>
      <protection locked="0"/>
    </xf>
    <xf numFmtId="10" fontId="13" fillId="0" borderId="10" xfId="0" applyNumberFormat="1" applyFont="1" applyFill="1" applyBorder="1" applyAlignment="1" applyProtection="1">
      <alignment horizontal="left" vertical="top"/>
      <protection locked="0"/>
    </xf>
    <xf numFmtId="0" fontId="15" fillId="0" borderId="16"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pplyProtection="1">
      <alignment horizontal="left" vertical="top" wrapText="1"/>
      <protection locked="0"/>
    </xf>
    <xf numFmtId="0" fontId="17" fillId="0" borderId="12" xfId="0" applyFont="1" applyBorder="1" applyAlignment="1" applyProtection="1">
      <alignment horizontal="left" wrapText="1"/>
      <protection locked="0"/>
    </xf>
    <xf numFmtId="0" fontId="9" fillId="0" borderId="0" xfId="0" applyFont="1" applyBorder="1" applyAlignment="1" applyProtection="1">
      <alignment horizontal="left" vertical="top"/>
      <protection locked="0"/>
    </xf>
    <xf numFmtId="0" fontId="18" fillId="0" borderId="21" xfId="0" applyFont="1" applyBorder="1" applyAlignment="1" applyProtection="1">
      <alignment horizontal="left" vertical="top"/>
      <protection locked="0"/>
    </xf>
    <xf numFmtId="0" fontId="3" fillId="0" borderId="22" xfId="0" applyFont="1" applyBorder="1" applyAlignment="1" applyProtection="1">
      <alignment horizontal="left" vertical="top"/>
      <protection locked="0"/>
    </xf>
    <xf numFmtId="2" fontId="4" fillId="0" borderId="23" xfId="0" applyNumberFormat="1" applyFont="1" applyFill="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20" fillId="0" borderId="24" xfId="0" applyFont="1" applyFill="1" applyBorder="1" applyAlignment="1" applyProtection="1">
      <alignment horizontal="left" vertical="top"/>
      <protection locked="0"/>
    </xf>
    <xf numFmtId="0" fontId="21" fillId="0" borderId="0" xfId="0" applyFont="1" applyAlignment="1" applyProtection="1">
      <alignment horizontal="left" vertical="top"/>
      <protection locked="0"/>
    </xf>
    <xf numFmtId="0" fontId="3" fillId="0" borderId="25" xfId="0" applyFont="1" applyBorder="1" applyAlignment="1" applyProtection="1">
      <alignment horizontal="left" vertical="top"/>
      <protection locked="0"/>
    </xf>
    <xf numFmtId="0" fontId="15" fillId="0" borderId="26" xfId="0" applyFont="1" applyBorder="1" applyAlignment="1" applyProtection="1">
      <alignment horizontal="left" vertical="top" wrapText="1"/>
      <protection locked="0"/>
    </xf>
    <xf numFmtId="0" fontId="15" fillId="0" borderId="2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7" xfId="0" quotePrefix="1" applyFont="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0" fillId="0" borderId="0" xfId="0" applyBorder="1"/>
    <xf numFmtId="0" fontId="27" fillId="0" borderId="27" xfId="0" applyFont="1" applyBorder="1" applyAlignment="1" applyProtection="1">
      <alignment horizontal="left" vertical="top" wrapText="1"/>
      <protection locked="0"/>
    </xf>
    <xf numFmtId="0" fontId="23" fillId="0" borderId="28" xfId="0" applyFont="1" applyBorder="1" applyAlignment="1" applyProtection="1">
      <alignment horizontal="left" vertical="top" wrapText="1"/>
      <protection locked="0"/>
    </xf>
    <xf numFmtId="0" fontId="25" fillId="0" borderId="28" xfId="0" applyFont="1" applyBorder="1" applyAlignment="1" applyProtection="1">
      <alignment horizontal="left" vertical="top" wrapText="1"/>
      <protection locked="0"/>
    </xf>
    <xf numFmtId="0" fontId="2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29" xfId="0" applyFont="1" applyBorder="1" applyAlignment="1" applyProtection="1">
      <alignment horizontal="left" vertical="top"/>
      <protection locked="0"/>
    </xf>
    <xf numFmtId="0" fontId="13" fillId="0" borderId="6"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28" fillId="0" borderId="18"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0" fontId="31" fillId="0" borderId="12" xfId="0" applyFont="1" applyBorder="1" applyAlignment="1" applyProtection="1">
      <alignment horizontal="left" vertical="top"/>
      <protection locked="0"/>
    </xf>
    <xf numFmtId="0" fontId="11" fillId="0" borderId="12"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3" fillId="0" borderId="34" xfId="0" applyFont="1" applyBorder="1" applyAlignment="1" applyProtection="1">
      <alignment horizontal="left" vertical="top"/>
      <protection locked="0"/>
    </xf>
    <xf numFmtId="0" fontId="3" fillId="0" borderId="35" xfId="0" applyFont="1" applyBorder="1" applyAlignment="1" applyProtection="1">
      <alignment horizontal="left" vertical="top"/>
      <protection locked="0"/>
    </xf>
    <xf numFmtId="0" fontId="15" fillId="0" borderId="36"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38" xfId="0" applyFont="1" applyBorder="1" applyAlignment="1" applyProtection="1">
      <alignment horizontal="left" vertical="top"/>
      <protection locked="0"/>
    </xf>
    <xf numFmtId="0" fontId="15" fillId="0" borderId="5"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7" fillId="0" borderId="31"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15" fillId="0" borderId="25" xfId="0" applyFont="1" applyBorder="1" applyAlignment="1" applyProtection="1">
      <alignment horizontal="left" vertical="top"/>
      <protection locked="0"/>
    </xf>
    <xf numFmtId="0" fontId="33" fillId="0" borderId="25"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165" fontId="3" fillId="0" borderId="35" xfId="0" applyNumberFormat="1" applyFont="1" applyFill="1" applyBorder="1" applyAlignment="1" applyProtection="1">
      <alignment horizontal="left" vertical="top"/>
      <protection locked="0"/>
    </xf>
    <xf numFmtId="165" fontId="3" fillId="0" borderId="3" xfId="0" applyNumberFormat="1" applyFont="1" applyFill="1" applyBorder="1" applyAlignment="1" applyProtection="1">
      <alignment horizontal="left" vertical="top"/>
      <protection locked="0"/>
    </xf>
    <xf numFmtId="165" fontId="29" fillId="0" borderId="31" xfId="0" applyNumberFormat="1" applyFont="1" applyFill="1" applyBorder="1" applyAlignment="1" applyProtection="1">
      <alignment horizontal="left" vertical="top" wrapText="1"/>
      <protection locked="0"/>
    </xf>
    <xf numFmtId="0" fontId="32" fillId="0" borderId="6" xfId="0" applyFont="1" applyFill="1" applyBorder="1" applyAlignment="1" applyProtection="1">
      <alignment horizontal="left" vertical="top"/>
      <protection locked="0"/>
    </xf>
    <xf numFmtId="0" fontId="35" fillId="0" borderId="0" xfId="0" applyFont="1"/>
    <xf numFmtId="0" fontId="36" fillId="0" borderId="0" xfId="0" applyFont="1"/>
    <xf numFmtId="0" fontId="3"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 fillId="0" borderId="41" xfId="0" applyFont="1" applyFill="1" applyBorder="1" applyAlignment="1" applyProtection="1">
      <alignment horizontal="left" vertical="top"/>
      <protection locked="0"/>
    </xf>
    <xf numFmtId="0" fontId="3" fillId="0" borderId="36" xfId="0" applyFont="1" applyFill="1" applyBorder="1" applyAlignment="1" applyProtection="1">
      <alignment horizontal="center" vertical="top"/>
      <protection locked="0"/>
    </xf>
    <xf numFmtId="0" fontId="23" fillId="0" borderId="42" xfId="0" applyFont="1" applyBorder="1" applyAlignment="1" applyProtection="1">
      <alignment horizontal="left" vertical="top"/>
      <protection locked="0"/>
    </xf>
    <xf numFmtId="4" fontId="3" fillId="0" borderId="0" xfId="0" applyNumberFormat="1"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41" fillId="0" borderId="4" xfId="0" applyFont="1" applyBorder="1" applyAlignment="1" applyProtection="1">
      <alignment horizontal="left" vertical="top"/>
      <protection locked="0"/>
    </xf>
    <xf numFmtId="0" fontId="2" fillId="0" borderId="0" xfId="0" applyFont="1"/>
    <xf numFmtId="10" fontId="23" fillId="0" borderId="10" xfId="0" applyNumberFormat="1" applyFont="1" applyBorder="1" applyAlignment="1" applyProtection="1">
      <alignment horizontal="left" vertical="top" wrapText="1"/>
      <protection locked="0"/>
    </xf>
    <xf numFmtId="0" fontId="36" fillId="0" borderId="9" xfId="0" applyFont="1" applyBorder="1"/>
    <xf numFmtId="0" fontId="36" fillId="0" borderId="5" xfId="0" applyFont="1" applyFill="1" applyBorder="1"/>
    <xf numFmtId="0" fontId="42" fillId="0" borderId="0" xfId="6" applyNumberFormat="1" applyFont="1" applyAlignment="1" applyProtection="1">
      <protection locked="0"/>
    </xf>
    <xf numFmtId="38" fontId="0" fillId="0" borderId="0" xfId="0" applyNumberFormat="1"/>
    <xf numFmtId="3" fontId="23" fillId="2" borderId="36" xfId="0" applyNumberFormat="1" applyFont="1" applyFill="1" applyBorder="1" applyAlignment="1" applyProtection="1">
      <alignment horizontal="left" vertical="top" wrapText="1"/>
      <protection locked="0"/>
    </xf>
    <xf numFmtId="3" fontId="23" fillId="2" borderId="10" xfId="0" applyNumberFormat="1" applyFont="1" applyFill="1" applyBorder="1" applyAlignment="1" applyProtection="1">
      <alignment horizontal="left" vertical="top" wrapText="1"/>
      <protection locked="0"/>
    </xf>
    <xf numFmtId="3" fontId="27" fillId="2" borderId="43" xfId="0" applyNumberFormat="1"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4" fontId="23" fillId="2" borderId="10" xfId="0" applyNumberFormat="1" applyFont="1" applyFill="1" applyBorder="1" applyAlignment="1" applyProtection="1">
      <alignment horizontal="left" vertical="top" wrapText="1"/>
      <protection locked="0"/>
    </xf>
    <xf numFmtId="4" fontId="23" fillId="2" borderId="36" xfId="0" applyNumberFormat="1" applyFont="1" applyFill="1" applyBorder="1" applyAlignment="1" applyProtection="1">
      <alignment horizontal="left" vertical="top" wrapText="1"/>
      <protection locked="0"/>
    </xf>
    <xf numFmtId="167" fontId="3" fillId="2" borderId="3" xfId="0" applyNumberFormat="1" applyFont="1" applyFill="1" applyBorder="1" applyAlignment="1" applyProtection="1">
      <alignment horizontal="left" vertical="top" wrapText="1"/>
      <protection locked="0"/>
    </xf>
    <xf numFmtId="0" fontId="0" fillId="2" borderId="0" xfId="0" applyFill="1"/>
    <xf numFmtId="3" fontId="0" fillId="2" borderId="0" xfId="0" applyNumberFormat="1" applyFill="1"/>
    <xf numFmtId="165" fontId="3" fillId="2" borderId="41" xfId="0" applyNumberFormat="1" applyFont="1" applyFill="1" applyBorder="1" applyAlignment="1" applyProtection="1">
      <alignment horizontal="left" vertical="top"/>
      <protection locked="0"/>
    </xf>
    <xf numFmtId="165" fontId="3" fillId="2" borderId="35" xfId="0" applyNumberFormat="1" applyFont="1" applyFill="1" applyBorder="1" applyAlignment="1" applyProtection="1">
      <alignment horizontal="left" vertical="top"/>
      <protection locked="0"/>
    </xf>
    <xf numFmtId="165" fontId="3" fillId="2" borderId="44" xfId="0" applyNumberFormat="1" applyFont="1" applyFill="1" applyBorder="1" applyAlignment="1" applyProtection="1">
      <alignment horizontal="left" vertical="top"/>
      <protection locked="0"/>
    </xf>
    <xf numFmtId="165" fontId="3" fillId="2" borderId="36" xfId="0" applyNumberFormat="1" applyFont="1" applyFill="1" applyBorder="1" applyAlignment="1" applyProtection="1">
      <alignment horizontal="center" vertical="top"/>
      <protection locked="0"/>
    </xf>
    <xf numFmtId="165" fontId="29" fillId="2" borderId="45" xfId="0" applyNumberFormat="1" applyFont="1" applyFill="1" applyBorder="1" applyAlignment="1" applyProtection="1">
      <alignment horizontal="left" vertical="top" wrapText="1"/>
      <protection locked="0"/>
    </xf>
    <xf numFmtId="165" fontId="29" fillId="2" borderId="31" xfId="0" applyNumberFormat="1" applyFont="1" applyFill="1" applyBorder="1" applyAlignment="1" applyProtection="1">
      <alignment horizontal="left" vertical="top" wrapText="1"/>
      <protection locked="0"/>
    </xf>
    <xf numFmtId="165" fontId="29" fillId="2" borderId="3" xfId="0" applyNumberFormat="1" applyFont="1" applyFill="1" applyBorder="1" applyAlignment="1" applyProtection="1">
      <alignment horizontal="left" vertical="top" wrapText="1"/>
      <protection locked="0"/>
    </xf>
    <xf numFmtId="165" fontId="29" fillId="2" borderId="46" xfId="0" applyNumberFormat="1"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protection locked="0"/>
    </xf>
    <xf numFmtId="0" fontId="3" fillId="2" borderId="41" xfId="0" applyFont="1" applyFill="1" applyBorder="1" applyAlignment="1" applyProtection="1">
      <alignment horizontal="right" vertical="top"/>
      <protection locked="0"/>
    </xf>
    <xf numFmtId="167" fontId="15" fillId="3" borderId="46" xfId="0" applyNumberFormat="1" applyFont="1" applyFill="1" applyBorder="1" applyAlignment="1" applyProtection="1">
      <alignment horizontal="left" vertical="top" wrapText="1"/>
      <protection locked="0"/>
    </xf>
    <xf numFmtId="166" fontId="15" fillId="3" borderId="43" xfId="0" applyNumberFormat="1" applyFont="1" applyFill="1" applyBorder="1" applyAlignment="1" applyProtection="1">
      <alignment horizontal="left" vertical="top"/>
      <protection locked="0"/>
    </xf>
    <xf numFmtId="164" fontId="15" fillId="3" borderId="43" xfId="0" applyNumberFormat="1" applyFont="1" applyFill="1" applyBorder="1" applyAlignment="1" applyProtection="1">
      <alignment horizontal="left" vertical="top"/>
      <protection locked="0"/>
    </xf>
    <xf numFmtId="164" fontId="4" fillId="3" borderId="44" xfId="0" applyNumberFormat="1" applyFont="1" applyFill="1" applyBorder="1" applyAlignment="1" applyProtection="1">
      <alignment horizontal="left" vertical="top"/>
      <protection locked="0"/>
    </xf>
    <xf numFmtId="166" fontId="11" fillId="3" borderId="15" xfId="0" applyNumberFormat="1" applyFont="1" applyFill="1" applyBorder="1" applyAlignment="1">
      <alignment horizontal="center"/>
    </xf>
    <xf numFmtId="164" fontId="4" fillId="3" borderId="36" xfId="0" applyNumberFormat="1" applyFont="1" applyFill="1" applyBorder="1" applyAlignment="1" applyProtection="1">
      <alignment horizontal="left" vertical="top"/>
      <protection locked="0"/>
    </xf>
    <xf numFmtId="8" fontId="0" fillId="0" borderId="0" xfId="0" applyNumberFormat="1"/>
    <xf numFmtId="166" fontId="4" fillId="0" borderId="10" xfId="0" applyNumberFormat="1" applyFont="1" applyFill="1" applyBorder="1" applyAlignment="1" applyProtection="1">
      <alignment horizontal="left" vertical="top" wrapText="1"/>
      <protection locked="0"/>
    </xf>
    <xf numFmtId="165" fontId="15" fillId="2" borderId="35" xfId="0" applyNumberFormat="1" applyFont="1" applyFill="1" applyBorder="1" applyAlignment="1" applyProtection="1">
      <alignment horizontal="left" vertical="top"/>
      <protection locked="0"/>
    </xf>
    <xf numFmtId="0" fontId="44" fillId="0" borderId="0" xfId="6" applyFont="1"/>
    <xf numFmtId="0" fontId="45" fillId="0" borderId="0" xfId="6" applyFont="1"/>
    <xf numFmtId="0" fontId="44" fillId="2" borderId="0" xfId="6" applyFont="1" applyFill="1"/>
    <xf numFmtId="0" fontId="45" fillId="3" borderId="0" xfId="6" applyFont="1" applyFill="1"/>
    <xf numFmtId="0" fontId="45" fillId="3" borderId="0" xfId="6" applyNumberFormat="1" applyFont="1" applyFill="1" applyAlignment="1" applyProtection="1">
      <protection locked="0"/>
    </xf>
    <xf numFmtId="0" fontId="44" fillId="3" borderId="0" xfId="6" applyFont="1" applyFill="1"/>
    <xf numFmtId="0" fontId="46" fillId="0" borderId="0" xfId="0" applyFont="1"/>
    <xf numFmtId="0" fontId="47" fillId="2" borderId="0" xfId="0" applyFont="1" applyFill="1"/>
    <xf numFmtId="0" fontId="48" fillId="0" borderId="0" xfId="0" applyFont="1"/>
    <xf numFmtId="166" fontId="0" fillId="0" borderId="0" xfId="0" applyNumberFormat="1"/>
    <xf numFmtId="0" fontId="0" fillId="0" borderId="0" xfId="0" applyFill="1" applyBorder="1"/>
    <xf numFmtId="165" fontId="29" fillId="0" borderId="49" xfId="0" applyNumberFormat="1" applyFont="1" applyFill="1" applyBorder="1" applyAlignment="1" applyProtection="1">
      <alignment horizontal="left" vertical="top" wrapText="1"/>
      <protection locked="0"/>
    </xf>
    <xf numFmtId="165" fontId="29" fillId="0" borderId="50" xfId="0" applyNumberFormat="1" applyFont="1" applyFill="1" applyBorder="1" applyAlignment="1" applyProtection="1">
      <alignment horizontal="left" vertical="top" wrapText="1"/>
      <protection locked="0"/>
    </xf>
    <xf numFmtId="165" fontId="29" fillId="0" borderId="13" xfId="0" applyNumberFormat="1" applyFont="1" applyFill="1" applyBorder="1" applyAlignment="1" applyProtection="1">
      <alignment horizontal="left" vertical="top" wrapText="1"/>
      <protection locked="0"/>
    </xf>
    <xf numFmtId="165" fontId="29" fillId="0" borderId="32" xfId="0" applyNumberFormat="1" applyFont="1" applyFill="1" applyBorder="1" applyAlignment="1" applyProtection="1">
      <alignment horizontal="left" vertical="top" wrapText="1"/>
      <protection locked="0"/>
    </xf>
    <xf numFmtId="165" fontId="29" fillId="0" borderId="33" xfId="0" applyNumberFormat="1" applyFont="1" applyFill="1" applyBorder="1" applyAlignment="1" applyProtection="1">
      <alignment horizontal="left" vertical="top" wrapText="1"/>
      <protection locked="0"/>
    </xf>
    <xf numFmtId="165" fontId="11" fillId="0" borderId="20" xfId="0" applyNumberFormat="1" applyFont="1" applyBorder="1" applyAlignment="1" applyProtection="1">
      <alignment horizontal="left" vertical="top" wrapText="1"/>
      <protection locked="0"/>
    </xf>
    <xf numFmtId="165" fontId="11" fillId="0" borderId="51" xfId="0" applyNumberFormat="1" applyFont="1" applyBorder="1" applyAlignment="1" applyProtection="1">
      <alignment horizontal="left" vertical="top" wrapText="1"/>
      <protection locked="0"/>
    </xf>
    <xf numFmtId="165" fontId="11" fillId="0" borderId="52" xfId="0" applyNumberFormat="1" applyFont="1" applyBorder="1" applyAlignment="1" applyProtection="1">
      <alignment horizontal="left" vertical="top" wrapText="1"/>
      <protection locked="0"/>
    </xf>
    <xf numFmtId="165" fontId="11" fillId="0" borderId="29" xfId="0" applyNumberFormat="1" applyFont="1" applyBorder="1" applyAlignment="1" applyProtection="1">
      <alignment horizontal="left" vertical="top" wrapText="1"/>
      <protection locked="0"/>
    </xf>
    <xf numFmtId="165" fontId="4" fillId="2" borderId="13" xfId="0" applyNumberFormat="1" applyFont="1" applyFill="1" applyBorder="1" applyAlignment="1" applyProtection="1">
      <alignment horizontal="left" vertical="top"/>
      <protection locked="0"/>
    </xf>
    <xf numFmtId="10" fontId="3" fillId="0" borderId="0" xfId="0" applyNumberFormat="1" applyFont="1" applyBorder="1" applyAlignment="1" applyProtection="1">
      <alignment horizontal="left" vertical="top"/>
      <protection locked="0"/>
    </xf>
    <xf numFmtId="3" fontId="3" fillId="2" borderId="36" xfId="0" applyNumberFormat="1" applyFont="1" applyFill="1" applyBorder="1" applyAlignment="1" applyProtection="1">
      <alignment horizontal="center" vertical="top"/>
      <protection locked="0"/>
    </xf>
    <xf numFmtId="3" fontId="3" fillId="2" borderId="3" xfId="0" applyNumberFormat="1" applyFont="1" applyFill="1" applyBorder="1" applyAlignment="1" applyProtection="1">
      <alignment horizontal="center" vertical="top"/>
      <protection locked="0"/>
    </xf>
    <xf numFmtId="3" fontId="36" fillId="2" borderId="3" xfId="0" applyNumberFormat="1" applyFont="1" applyFill="1" applyBorder="1" applyAlignment="1">
      <alignment horizontal="center"/>
    </xf>
    <xf numFmtId="3" fontId="37" fillId="2" borderId="3" xfId="0" applyNumberFormat="1" applyFont="1" applyFill="1" applyBorder="1" applyAlignment="1">
      <alignment horizontal="center"/>
    </xf>
    <xf numFmtId="3" fontId="37" fillId="2" borderId="46" xfId="0" applyNumberFormat="1" applyFont="1" applyFill="1" applyBorder="1" applyAlignment="1">
      <alignment horizontal="center"/>
    </xf>
    <xf numFmtId="0" fontId="13" fillId="0" borderId="7" xfId="0" applyFont="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165" fontId="29" fillId="2" borderId="36" xfId="0" applyNumberFormat="1" applyFont="1" applyFill="1" applyBorder="1" applyAlignment="1" applyProtection="1">
      <alignment horizontal="left" vertical="top" wrapText="1"/>
      <protection locked="0"/>
    </xf>
    <xf numFmtId="165" fontId="29" fillId="0" borderId="14" xfId="0" applyNumberFormat="1" applyFont="1" applyFill="1" applyBorder="1" applyAlignment="1" applyProtection="1">
      <alignment horizontal="left" vertical="top" wrapText="1"/>
      <protection locked="0"/>
    </xf>
    <xf numFmtId="165" fontId="29" fillId="0" borderId="53" xfId="0" applyNumberFormat="1" applyFont="1" applyFill="1" applyBorder="1" applyAlignment="1" applyProtection="1">
      <alignment horizontal="left" vertical="top" wrapText="1"/>
      <protection locked="0"/>
    </xf>
    <xf numFmtId="165" fontId="29" fillId="0" borderId="54" xfId="0" applyNumberFormat="1" applyFont="1" applyFill="1" applyBorder="1" applyAlignment="1" applyProtection="1">
      <alignment horizontal="left" vertical="top" wrapText="1"/>
      <protection locked="0"/>
    </xf>
    <xf numFmtId="165" fontId="29" fillId="0" borderId="15" xfId="0" applyNumberFormat="1"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165" fontId="29" fillId="2" borderId="55" xfId="0" applyNumberFormat="1"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36" fillId="0" borderId="0" xfId="0" applyFont="1" applyFill="1"/>
    <xf numFmtId="0" fontId="48" fillId="0" borderId="0" xfId="0" applyFont="1" applyFill="1"/>
    <xf numFmtId="0" fontId="3" fillId="0" borderId="10" xfId="0" applyFont="1" applyBorder="1" applyAlignment="1" applyProtection="1">
      <alignment horizontal="left" vertical="top"/>
      <protection locked="0"/>
    </xf>
    <xf numFmtId="0" fontId="0" fillId="0" borderId="4" xfId="0" applyBorder="1"/>
    <xf numFmtId="0" fontId="4" fillId="0" borderId="52" xfId="0" applyFont="1" applyBorder="1"/>
    <xf numFmtId="0" fontId="10" fillId="0" borderId="1" xfId="0" applyFont="1" applyBorder="1" applyAlignment="1" applyProtection="1">
      <alignment horizontal="left" vertical="top"/>
      <protection locked="0"/>
    </xf>
    <xf numFmtId="1" fontId="13" fillId="0" borderId="0" xfId="0" applyNumberFormat="1" applyFont="1" applyFill="1" applyBorder="1" applyAlignment="1" applyProtection="1">
      <alignment horizontal="left" vertical="top"/>
      <protection locked="0"/>
    </xf>
    <xf numFmtId="0" fontId="4" fillId="0" borderId="36" xfId="0" applyFont="1" applyFill="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165" fontId="4" fillId="3" borderId="36" xfId="0" applyNumberFormat="1" applyFont="1" applyFill="1" applyBorder="1" applyAlignment="1" applyProtection="1">
      <alignment horizontal="left" vertical="top" wrapText="1"/>
      <protection locked="0"/>
    </xf>
    <xf numFmtId="165" fontId="4" fillId="3" borderId="56" xfId="0" applyNumberFormat="1" applyFont="1" applyFill="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3" fillId="4" borderId="0" xfId="0" applyFont="1" applyFill="1" applyBorder="1" applyAlignment="1" applyProtection="1">
      <alignment horizontal="left" vertical="top"/>
      <protection locked="0"/>
    </xf>
    <xf numFmtId="166" fontId="15" fillId="4" borderId="0" xfId="0" applyNumberFormat="1" applyFont="1" applyFill="1" applyBorder="1" applyAlignment="1" applyProtection="1">
      <alignment horizontal="left" vertical="top"/>
      <protection locked="0"/>
    </xf>
    <xf numFmtId="0" fontId="5" fillId="0" borderId="10" xfId="0" applyFont="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164" fontId="4" fillId="2" borderId="10" xfId="0" applyNumberFormat="1" applyFont="1" applyFill="1" applyBorder="1" applyAlignment="1" applyProtection="1">
      <alignment horizontal="left" vertical="top"/>
      <protection locked="0"/>
    </xf>
    <xf numFmtId="0" fontId="55" fillId="0" borderId="10" xfId="0" applyFont="1" applyBorder="1"/>
    <xf numFmtId="0" fontId="4" fillId="0" borderId="10" xfId="0" applyFont="1" applyBorder="1" applyAlignment="1" applyProtection="1">
      <alignment horizontal="left" vertical="top" wrapText="1"/>
      <protection locked="0"/>
    </xf>
    <xf numFmtId="1" fontId="4" fillId="0" borderId="10" xfId="0" applyNumberFormat="1" applyFont="1" applyFill="1" applyBorder="1" applyAlignment="1" applyProtection="1">
      <alignment horizontal="left" vertical="top" wrapText="1"/>
      <protection locked="0"/>
    </xf>
    <xf numFmtId="4" fontId="4" fillId="0" borderId="10" xfId="0" applyNumberFormat="1" applyFont="1" applyBorder="1" applyAlignment="1" applyProtection="1">
      <alignment horizontal="left" vertical="top"/>
      <protection locked="0"/>
    </xf>
    <xf numFmtId="0" fontId="6" fillId="0" borderId="10" xfId="0" applyFont="1" applyBorder="1" applyAlignment="1" applyProtection="1">
      <alignment horizontal="left" vertical="top" wrapText="1"/>
      <protection locked="0"/>
    </xf>
    <xf numFmtId="1" fontId="4" fillId="2" borderId="10" xfId="0" applyNumberFormat="1" applyFont="1" applyFill="1" applyBorder="1" applyAlignment="1" applyProtection="1">
      <alignment horizontal="left" vertical="top" wrapText="1"/>
      <protection locked="0"/>
    </xf>
    <xf numFmtId="3" fontId="4" fillId="0" borderId="10" xfId="0" applyNumberFormat="1" applyFont="1" applyFill="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165" fontId="13" fillId="4" borderId="0" xfId="0" applyNumberFormat="1" applyFont="1" applyFill="1" applyBorder="1" applyAlignment="1" applyProtection="1">
      <alignment horizontal="left" vertical="top" wrapText="1"/>
      <protection locked="0"/>
    </xf>
    <xf numFmtId="164" fontId="4" fillId="4" borderId="10" xfId="0" applyNumberFormat="1" applyFont="1" applyFill="1" applyBorder="1" applyAlignment="1" applyProtection="1">
      <alignment horizontal="left" vertical="top"/>
      <protection locked="0"/>
    </xf>
    <xf numFmtId="0" fontId="4" fillId="0" borderId="0" xfId="0" applyFont="1"/>
    <xf numFmtId="0" fontId="0" fillId="0" borderId="0" xfId="0" applyAlignment="1">
      <alignment wrapText="1"/>
    </xf>
    <xf numFmtId="0" fontId="11" fillId="0" borderId="0" xfId="0" applyFont="1" applyAlignment="1">
      <alignment horizontal="right"/>
    </xf>
    <xf numFmtId="1" fontId="4" fillId="5" borderId="10" xfId="0" applyNumberFormat="1" applyFont="1" applyFill="1" applyBorder="1" applyAlignment="1" applyProtection="1">
      <alignment horizontal="left" vertical="top"/>
      <protection locked="0"/>
    </xf>
    <xf numFmtId="0" fontId="55" fillId="5" borderId="10" xfId="0" applyFont="1" applyFill="1" applyBorder="1"/>
    <xf numFmtId="164" fontId="4" fillId="5" borderId="0" xfId="0" applyNumberFormat="1" applyFont="1" applyFill="1" applyBorder="1" applyAlignment="1" applyProtection="1">
      <alignment horizontal="left" vertical="top"/>
      <protection locked="0"/>
    </xf>
    <xf numFmtId="0" fontId="11" fillId="0" borderId="47" xfId="0" applyFont="1" applyBorder="1" applyAlignment="1" applyProtection="1">
      <alignment horizontal="left" vertical="top"/>
      <protection locked="0"/>
    </xf>
    <xf numFmtId="164" fontId="4" fillId="4" borderId="14" xfId="0" applyNumberFormat="1" applyFont="1" applyFill="1" applyBorder="1" applyAlignment="1" applyProtection="1">
      <alignment horizontal="left" vertical="top"/>
      <protection locked="0"/>
    </xf>
    <xf numFmtId="164" fontId="4" fillId="2" borderId="31" xfId="0" applyNumberFormat="1" applyFont="1" applyFill="1" applyBorder="1" applyAlignment="1" applyProtection="1">
      <alignment horizontal="left" vertical="top"/>
      <protection locked="0"/>
    </xf>
    <xf numFmtId="165" fontId="13" fillId="2" borderId="37" xfId="0" applyNumberFormat="1" applyFont="1" applyFill="1" applyBorder="1" applyAlignment="1" applyProtection="1">
      <alignment horizontal="left" vertical="top" wrapText="1"/>
      <protection locked="0"/>
    </xf>
    <xf numFmtId="0" fontId="55" fillId="0" borderId="14" xfId="0" applyFont="1" applyBorder="1"/>
    <xf numFmtId="0" fontId="0" fillId="0" borderId="14" xfId="0" applyBorder="1"/>
    <xf numFmtId="0" fontId="4" fillId="5" borderId="10" xfId="0" applyFont="1" applyFill="1" applyBorder="1" applyAlignment="1" applyProtection="1">
      <alignment horizontal="left" vertical="top"/>
      <protection locked="0"/>
    </xf>
    <xf numFmtId="164" fontId="4" fillId="5" borderId="31" xfId="0" applyNumberFormat="1" applyFont="1" applyFill="1" applyBorder="1" applyAlignment="1" applyProtection="1">
      <alignment horizontal="left" vertical="top"/>
      <protection locked="0"/>
    </xf>
    <xf numFmtId="0" fontId="25" fillId="0" borderId="39" xfId="0" applyFont="1" applyBorder="1" applyAlignment="1" applyProtection="1">
      <alignment horizontal="left" vertical="top" wrapText="1"/>
      <protection locked="0"/>
    </xf>
    <xf numFmtId="165" fontId="15" fillId="2" borderId="44" xfId="0" applyNumberFormat="1" applyFont="1" applyFill="1" applyBorder="1" applyAlignment="1" applyProtection="1">
      <alignment horizontal="left" vertical="top"/>
      <protection locked="0"/>
    </xf>
    <xf numFmtId="0" fontId="23" fillId="0" borderId="9" xfId="0" applyFont="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4" fillId="0" borderId="0" xfId="0" applyFont="1"/>
    <xf numFmtId="0" fontId="0" fillId="0" borderId="10" xfId="0" applyBorder="1"/>
    <xf numFmtId="0" fontId="54" fillId="0" borderId="10" xfId="0" applyFont="1" applyBorder="1"/>
    <xf numFmtId="0" fontId="54" fillId="0" borderId="10" xfId="0" applyFont="1" applyBorder="1" applyAlignment="1">
      <alignment wrapText="1"/>
    </xf>
    <xf numFmtId="10" fontId="0" fillId="5" borderId="10" xfId="0" applyNumberFormat="1" applyFill="1" applyBorder="1"/>
    <xf numFmtId="166" fontId="0" fillId="5" borderId="10" xfId="0" applyNumberFormat="1" applyFill="1" applyBorder="1"/>
    <xf numFmtId="0" fontId="0" fillId="5" borderId="10" xfId="0" applyFill="1" applyBorder="1"/>
    <xf numFmtId="164" fontId="0" fillId="0" borderId="14" xfId="0" applyNumberFormat="1" applyBorder="1"/>
    <xf numFmtId="0" fontId="42" fillId="4" borderId="0" xfId="6" applyNumberFormat="1" applyFont="1" applyFill="1" applyAlignment="1" applyProtection="1">
      <protection locked="0"/>
    </xf>
    <xf numFmtId="0" fontId="45" fillId="4" borderId="0" xfId="6" applyFont="1" applyFill="1"/>
    <xf numFmtId="0" fontId="45" fillId="4" borderId="0" xfId="6" applyNumberFormat="1" applyFont="1" applyFill="1" applyAlignment="1" applyProtection="1">
      <protection locked="0"/>
    </xf>
    <xf numFmtId="0" fontId="44" fillId="4" borderId="0" xfId="6" applyFont="1" applyFill="1"/>
    <xf numFmtId="1" fontId="45" fillId="4" borderId="0" xfId="6" applyNumberFormat="1" applyFont="1" applyFill="1" applyAlignment="1" applyProtection="1">
      <protection locked="0"/>
    </xf>
    <xf numFmtId="1" fontId="45" fillId="4" borderId="0" xfId="6" applyNumberFormat="1" applyFont="1" applyFill="1"/>
    <xf numFmtId="1" fontId="44" fillId="4" borderId="0" xfId="6" applyNumberFormat="1" applyFont="1" applyFill="1"/>
    <xf numFmtId="2" fontId="45" fillId="4" borderId="0" xfId="6" applyNumberFormat="1" applyFont="1" applyFill="1" applyAlignment="1" applyProtection="1">
      <protection locked="0"/>
    </xf>
    <xf numFmtId="2" fontId="0" fillId="5" borderId="10" xfId="0" applyNumberFormat="1" applyFill="1" applyBorder="1"/>
    <xf numFmtId="0" fontId="69" fillId="0" borderId="0" xfId="3"/>
    <xf numFmtId="0" fontId="69" fillId="0" borderId="0" xfId="4"/>
    <xf numFmtId="0" fontId="4" fillId="0" borderId="0" xfId="0" applyFont="1" applyBorder="1" applyAlignment="1" applyProtection="1">
      <alignment horizontal="left" vertical="top" wrapText="1"/>
      <protection locked="0"/>
    </xf>
    <xf numFmtId="0" fontId="0" fillId="4" borderId="0" xfId="0" applyFill="1"/>
    <xf numFmtId="0" fontId="0" fillId="4" borderId="0" xfId="0" applyNumberFormat="1" applyFill="1"/>
    <xf numFmtId="167" fontId="3" fillId="5" borderId="3" xfId="0" applyNumberFormat="1" applyFont="1" applyFill="1" applyBorder="1" applyAlignment="1" applyProtection="1">
      <alignment horizontal="left" vertical="top" wrapText="1"/>
      <protection locked="0"/>
    </xf>
    <xf numFmtId="164" fontId="4" fillId="5" borderId="15" xfId="0" applyNumberFormat="1" applyFont="1" applyFill="1" applyBorder="1" applyAlignment="1" applyProtection="1">
      <alignment horizontal="left" vertical="top" wrapText="1"/>
      <protection locked="0"/>
    </xf>
    <xf numFmtId="164" fontId="4" fillId="4" borderId="44" xfId="0" applyNumberFormat="1" applyFont="1" applyFill="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39" fontId="4" fillId="0" borderId="44" xfId="0" applyNumberFormat="1" applyFont="1" applyFill="1" applyBorder="1" applyAlignment="1" applyProtection="1">
      <alignment horizontal="left" vertical="top"/>
      <protection locked="0"/>
    </xf>
    <xf numFmtId="0" fontId="69" fillId="0" borderId="10" xfId="3" applyBorder="1"/>
    <xf numFmtId="0" fontId="69" fillId="0" borderId="10" xfId="3" applyBorder="1" applyAlignment="1">
      <alignment wrapText="1"/>
    </xf>
    <xf numFmtId="0" fontId="69" fillId="5" borderId="10" xfId="3" applyFill="1" applyBorder="1"/>
    <xf numFmtId="0" fontId="69" fillId="0" borderId="10" xfId="3" applyFill="1" applyBorder="1" applyAlignment="1">
      <alignment wrapText="1"/>
    </xf>
    <xf numFmtId="0" fontId="69" fillId="0" borderId="10" xfId="4" applyBorder="1"/>
    <xf numFmtId="0" fontId="69" fillId="0" borderId="10" xfId="4" applyBorder="1" applyAlignment="1">
      <alignment wrapText="1"/>
    </xf>
    <xf numFmtId="0" fontId="69" fillId="5" borderId="10" xfId="4" applyFill="1" applyBorder="1"/>
    <xf numFmtId="0" fontId="69" fillId="0" borderId="10" xfId="4" applyFont="1" applyBorder="1"/>
    <xf numFmtId="0" fontId="69" fillId="5" borderId="10" xfId="4" applyFill="1" applyBorder="1" applyAlignment="1">
      <alignment wrapText="1"/>
    </xf>
    <xf numFmtId="0" fontId="58" fillId="5" borderId="10" xfId="0" applyFont="1" applyFill="1" applyBorder="1" applyAlignment="1">
      <alignment wrapText="1"/>
    </xf>
    <xf numFmtId="0" fontId="69" fillId="0" borderId="10" xfId="2" applyBorder="1" applyAlignment="1">
      <alignment wrapText="1"/>
    </xf>
    <xf numFmtId="1" fontId="69" fillId="5" borderId="10" xfId="4" applyNumberFormat="1" applyFill="1" applyBorder="1"/>
    <xf numFmtId="0" fontId="70" fillId="0" borderId="0" xfId="4" applyFont="1" applyAlignment="1">
      <alignment horizontal="center"/>
    </xf>
    <xf numFmtId="0" fontId="0" fillId="4" borderId="0" xfId="0" applyFill="1" applyBorder="1"/>
    <xf numFmtId="0" fontId="71" fillId="0" borderId="0" xfId="0" applyFont="1"/>
    <xf numFmtId="0" fontId="71" fillId="0" borderId="0" xfId="0" applyFont="1" applyAlignment="1">
      <alignment wrapText="1"/>
    </xf>
    <xf numFmtId="0" fontId="72" fillId="0" borderId="10" xfId="0" applyFont="1" applyBorder="1" applyAlignment="1">
      <alignment vertical="center" wrapText="1"/>
    </xf>
    <xf numFmtId="0" fontId="73" fillId="0" borderId="0" xfId="0" applyFont="1"/>
    <xf numFmtId="0" fontId="72" fillId="0" borderId="10" xfId="0" applyFont="1" applyFill="1" applyBorder="1" applyAlignment="1">
      <alignment vertical="center" wrapText="1"/>
    </xf>
    <xf numFmtId="0" fontId="0" fillId="6" borderId="10" xfId="0" applyFill="1" applyBorder="1"/>
    <xf numFmtId="165" fontId="0" fillId="6" borderId="10" xfId="0" applyNumberFormat="1" applyFill="1" applyBorder="1"/>
    <xf numFmtId="0" fontId="74" fillId="0" borderId="0" xfId="0" applyFont="1"/>
    <xf numFmtId="0" fontId="0" fillId="4" borderId="10" xfId="0" applyFill="1" applyBorder="1"/>
    <xf numFmtId="168" fontId="0" fillId="6" borderId="10" xfId="0" applyNumberFormat="1" applyFill="1" applyBorder="1"/>
    <xf numFmtId="0" fontId="75" fillId="4" borderId="0" xfId="0" applyFont="1" applyFill="1" applyBorder="1"/>
    <xf numFmtId="0" fontId="76" fillId="4" borderId="8" xfId="0" applyFont="1" applyFill="1" applyBorder="1" applyAlignment="1">
      <alignment wrapText="1"/>
    </xf>
    <xf numFmtId="4" fontId="0" fillId="0" borderId="10" xfId="0" applyNumberFormat="1" applyBorder="1"/>
    <xf numFmtId="4" fontId="0" fillId="6" borderId="10" xfId="0" applyNumberFormat="1" applyFill="1" applyBorder="1"/>
    <xf numFmtId="4" fontId="4" fillId="6" borderId="10" xfId="0" applyNumberFormat="1" applyFont="1" applyFill="1" applyBorder="1" applyAlignment="1" applyProtection="1">
      <alignment horizontal="left" vertical="top"/>
      <protection locked="0"/>
    </xf>
    <xf numFmtId="166" fontId="4" fillId="6" borderId="10" xfId="0" applyNumberFormat="1" applyFont="1" applyFill="1" applyBorder="1" applyAlignment="1" applyProtection="1">
      <alignment horizontal="left" vertical="top" wrapText="1"/>
      <protection locked="0"/>
    </xf>
    <xf numFmtId="164" fontId="4" fillId="6" borderId="13" xfId="0" applyNumberFormat="1" applyFont="1" applyFill="1" applyBorder="1" applyAlignment="1" applyProtection="1">
      <alignment horizontal="left" vertical="top"/>
      <protection locked="0"/>
    </xf>
    <xf numFmtId="165" fontId="4" fillId="6" borderId="13" xfId="0" applyNumberFormat="1" applyFont="1" applyFill="1" applyBorder="1" applyAlignment="1" applyProtection="1">
      <alignment horizontal="left" vertical="top"/>
      <protection locked="0"/>
    </xf>
    <xf numFmtId="165" fontId="29" fillId="6" borderId="32" xfId="0" applyNumberFormat="1" applyFont="1" applyFill="1" applyBorder="1" applyAlignment="1" applyProtection="1">
      <alignment horizontal="left" vertical="top" wrapText="1"/>
      <protection locked="0"/>
    </xf>
    <xf numFmtId="165" fontId="29" fillId="6" borderId="33" xfId="0" applyNumberFormat="1" applyFont="1" applyFill="1" applyBorder="1" applyAlignment="1" applyProtection="1">
      <alignment horizontal="left" vertical="top" wrapText="1"/>
      <protection locked="0"/>
    </xf>
    <xf numFmtId="165" fontId="29" fillId="6" borderId="13" xfId="0" applyNumberFormat="1" applyFont="1" applyFill="1" applyBorder="1" applyAlignment="1" applyProtection="1">
      <alignment horizontal="left" vertical="top" wrapText="1"/>
      <protection locked="0"/>
    </xf>
    <xf numFmtId="165" fontId="29" fillId="6" borderId="31" xfId="0" applyNumberFormat="1" applyFont="1" applyFill="1" applyBorder="1" applyAlignment="1" applyProtection="1">
      <alignment horizontal="left" vertical="top" wrapText="1"/>
      <protection locked="0"/>
    </xf>
    <xf numFmtId="165" fontId="29" fillId="6" borderId="49" xfId="0" applyNumberFormat="1" applyFont="1" applyFill="1" applyBorder="1" applyAlignment="1" applyProtection="1">
      <alignment horizontal="left" vertical="top" wrapText="1"/>
      <protection locked="0"/>
    </xf>
    <xf numFmtId="165" fontId="29" fillId="6" borderId="50" xfId="0" applyNumberFormat="1" applyFont="1" applyFill="1" applyBorder="1" applyAlignment="1" applyProtection="1">
      <alignment horizontal="left" vertical="top" wrapText="1"/>
      <protection locked="0"/>
    </xf>
    <xf numFmtId="165" fontId="3" fillId="6" borderId="35" xfId="0" applyNumberFormat="1" applyFont="1" applyFill="1" applyBorder="1" applyAlignment="1" applyProtection="1">
      <alignment horizontal="left" vertical="top"/>
      <protection locked="0"/>
    </xf>
    <xf numFmtId="10" fontId="3" fillId="6" borderId="44" xfId="0" applyNumberFormat="1" applyFont="1" applyFill="1" applyBorder="1" applyAlignment="1" applyProtection="1">
      <alignment horizontal="left" vertical="top"/>
      <protection locked="0"/>
    </xf>
    <xf numFmtId="10" fontId="3" fillId="6" borderId="35" xfId="0" applyNumberFormat="1" applyFont="1" applyFill="1" applyBorder="1" applyAlignment="1" applyProtection="1">
      <alignment horizontal="left" vertical="top"/>
      <protection locked="0"/>
    </xf>
    <xf numFmtId="167" fontId="3" fillId="6" borderId="19" xfId="0" applyNumberFormat="1" applyFont="1" applyFill="1" applyBorder="1" applyAlignment="1" applyProtection="1">
      <alignment horizontal="left" vertical="top" wrapText="1"/>
      <protection locked="0"/>
    </xf>
    <xf numFmtId="167" fontId="3" fillId="6" borderId="3" xfId="0" applyNumberFormat="1" applyFont="1" applyFill="1" applyBorder="1" applyAlignment="1" applyProtection="1">
      <alignment horizontal="left" vertical="top" wrapText="1"/>
      <protection locked="0"/>
    </xf>
    <xf numFmtId="167" fontId="3" fillId="6" borderId="36" xfId="0" applyNumberFormat="1" applyFont="1" applyFill="1" applyBorder="1" applyAlignment="1" applyProtection="1">
      <alignment horizontal="left" vertical="top" wrapText="1"/>
      <protection locked="0"/>
    </xf>
    <xf numFmtId="0" fontId="69" fillId="6" borderId="10" xfId="2" applyFill="1" applyBorder="1" applyAlignment="1">
      <alignment horizontal="center" vertical="center"/>
    </xf>
    <xf numFmtId="0" fontId="47" fillId="7" borderId="0" xfId="0" applyFont="1" applyFill="1"/>
    <xf numFmtId="0" fontId="69" fillId="4" borderId="10" xfId="2" applyFill="1" applyBorder="1" applyAlignment="1">
      <alignment horizontal="center" vertical="center"/>
    </xf>
    <xf numFmtId="10" fontId="13" fillId="0" borderId="10" xfId="0" applyNumberFormat="1" applyFont="1" applyFill="1" applyBorder="1" applyAlignment="1" applyProtection="1">
      <alignment horizontal="left" vertical="top" wrapText="1"/>
      <protection locked="0"/>
    </xf>
    <xf numFmtId="1" fontId="13" fillId="4" borderId="10" xfId="0" applyNumberFormat="1" applyFont="1" applyFill="1" applyBorder="1" applyAlignment="1" applyProtection="1">
      <alignment horizontal="left" vertical="top" wrapText="1"/>
      <protection locked="0"/>
    </xf>
    <xf numFmtId="7" fontId="4" fillId="7" borderId="14" xfId="0" applyNumberFormat="1" applyFont="1" applyFill="1" applyBorder="1" applyAlignment="1" applyProtection="1">
      <alignment horizontal="left" vertical="top"/>
      <protection locked="0"/>
    </xf>
    <xf numFmtId="0" fontId="37" fillId="0" borderId="10" xfId="0" applyFont="1" applyBorder="1"/>
    <xf numFmtId="0" fontId="36" fillId="0" borderId="10" xfId="0" applyFont="1" applyBorder="1"/>
    <xf numFmtId="0" fontId="15" fillId="0" borderId="10" xfId="0" applyFont="1" applyBorder="1"/>
    <xf numFmtId="0" fontId="4" fillId="0" borderId="0" xfId="0" applyFont="1" applyFill="1" applyBorder="1" applyAlignment="1" applyProtection="1">
      <alignment vertical="top" wrapText="1"/>
      <protection locked="0"/>
    </xf>
    <xf numFmtId="0" fontId="36" fillId="5" borderId="10" xfId="0" applyFont="1" applyFill="1" applyBorder="1"/>
    <xf numFmtId="0" fontId="55" fillId="0" borderId="0" xfId="0" applyFont="1"/>
    <xf numFmtId="0" fontId="62" fillId="0" borderId="0" xfId="0" applyFont="1"/>
    <xf numFmtId="0" fontId="62" fillId="0" borderId="0" xfId="0" applyFont="1" applyBorder="1" applyAlignment="1">
      <alignment horizontal="center"/>
    </xf>
    <xf numFmtId="0" fontId="62" fillId="0" borderId="0" xfId="0" applyFont="1" applyFill="1" applyBorder="1" applyAlignment="1">
      <alignment horizontal="center"/>
    </xf>
    <xf numFmtId="0" fontId="55" fillId="0" borderId="0" xfId="0" applyFont="1" applyFill="1"/>
    <xf numFmtId="3" fontId="55" fillId="0" borderId="0" xfId="0" applyNumberFormat="1" applyFont="1" applyFill="1"/>
    <xf numFmtId="1" fontId="69" fillId="5" borderId="10" xfId="3" applyNumberFormat="1" applyFill="1" applyBorder="1"/>
    <xf numFmtId="0" fontId="40" fillId="0" borderId="10" xfId="0" applyFont="1" applyBorder="1"/>
    <xf numFmtId="0" fontId="36" fillId="0" borderId="10" xfId="0" applyFont="1" applyBorder="1" applyAlignment="1">
      <alignment horizontal="center"/>
    </xf>
    <xf numFmtId="0" fontId="3" fillId="0" borderId="10" xfId="0" applyFont="1" applyBorder="1" applyAlignment="1">
      <alignment horizontal="center"/>
    </xf>
    <xf numFmtId="165" fontId="37" fillId="0" borderId="10" xfId="0" applyNumberFormat="1" applyFont="1" applyBorder="1" applyAlignment="1">
      <alignment horizontal="center"/>
    </xf>
    <xf numFmtId="165" fontId="40" fillId="5" borderId="10" xfId="0" applyNumberFormat="1" applyFont="1" applyFill="1" applyBorder="1" applyAlignment="1">
      <alignment horizontal="center"/>
    </xf>
    <xf numFmtId="0" fontId="55" fillId="0" borderId="0" xfId="0" applyFont="1" applyBorder="1"/>
    <xf numFmtId="0" fontId="55" fillId="4" borderId="0" xfId="0" applyFont="1" applyFill="1" applyBorder="1"/>
    <xf numFmtId="0" fontId="4" fillId="4" borderId="0" xfId="0" applyFont="1" applyFill="1" applyBorder="1" applyAlignment="1">
      <alignment horizontal="center"/>
    </xf>
    <xf numFmtId="0" fontId="55" fillId="4" borderId="0" xfId="0" applyFont="1" applyFill="1" applyBorder="1" applyAlignment="1">
      <alignment horizontal="center"/>
    </xf>
    <xf numFmtId="0" fontId="36" fillId="4" borderId="10" xfId="0" applyFont="1" applyFill="1" applyBorder="1"/>
    <xf numFmtId="0" fontId="3" fillId="0" borderId="10" xfId="0" applyFont="1" applyBorder="1"/>
    <xf numFmtId="0" fontId="3" fillId="0" borderId="10" xfId="0" applyFont="1" applyFill="1" applyBorder="1"/>
    <xf numFmtId="0" fontId="15" fillId="4" borderId="0" xfId="0" applyFont="1" applyFill="1" applyBorder="1"/>
    <xf numFmtId="165" fontId="55" fillId="4" borderId="0" xfId="0" applyNumberFormat="1" applyFont="1" applyFill="1" applyBorder="1"/>
    <xf numFmtId="0" fontId="36" fillId="4" borderId="0" xfId="0" applyNumberFormat="1" applyFont="1" applyFill="1" applyBorder="1"/>
    <xf numFmtId="0" fontId="63" fillId="0" borderId="10" xfId="0" applyFont="1" applyBorder="1" applyAlignment="1">
      <alignment horizontal="center"/>
    </xf>
    <xf numFmtId="0" fontId="63" fillId="4" borderId="10" xfId="0" applyFont="1" applyFill="1" applyBorder="1" applyAlignment="1">
      <alignment horizontal="left"/>
    </xf>
    <xf numFmtId="0" fontId="15" fillId="4" borderId="10" xfId="0" applyFont="1" applyFill="1" applyBorder="1" applyAlignment="1">
      <alignment horizontal="left"/>
    </xf>
    <xf numFmtId="0" fontId="69" fillId="5" borderId="0" xfId="2" applyFont="1" applyFill="1" applyAlignment="1">
      <alignment horizontal="center"/>
    </xf>
    <xf numFmtId="0" fontId="64" fillId="5" borderId="0" xfId="0" applyFont="1" applyFill="1" applyAlignment="1">
      <alignment horizontal="center"/>
    </xf>
    <xf numFmtId="164" fontId="4" fillId="4" borderId="13" xfId="0" applyNumberFormat="1" applyFont="1" applyFill="1" applyBorder="1" applyAlignment="1" applyProtection="1">
      <alignment horizontal="left" vertical="top"/>
      <protection locked="0"/>
    </xf>
    <xf numFmtId="2" fontId="4" fillId="6" borderId="36" xfId="0" applyNumberFormat="1" applyFont="1" applyFill="1" applyBorder="1" applyAlignment="1" applyProtection="1">
      <alignment horizontal="center" vertical="top"/>
      <protection locked="0"/>
    </xf>
    <xf numFmtId="0" fontId="15" fillId="0" borderId="0" xfId="0" applyFont="1"/>
    <xf numFmtId="0" fontId="11" fillId="0" borderId="8" xfId="0" applyFont="1" applyBorder="1" applyAlignment="1"/>
    <xf numFmtId="0" fontId="55" fillId="0" borderId="0" xfId="0" applyFont="1" applyBorder="1" applyAlignment="1"/>
    <xf numFmtId="0" fontId="4" fillId="0" borderId="10" xfId="2" applyFont="1" applyFill="1" applyBorder="1" applyAlignment="1" applyProtection="1">
      <alignment horizontal="left"/>
      <protection locked="0"/>
    </xf>
    <xf numFmtId="0" fontId="4" fillId="0" borderId="10" xfId="2" applyFont="1" applyBorder="1" applyAlignment="1">
      <alignment horizontal="left"/>
    </xf>
    <xf numFmtId="0" fontId="54" fillId="5" borderId="10" xfId="0" applyFont="1" applyFill="1" applyBorder="1"/>
    <xf numFmtId="0" fontId="4" fillId="0" borderId="10" xfId="0" applyFont="1" applyBorder="1"/>
    <xf numFmtId="0" fontId="4" fillId="0" borderId="57" xfId="0" applyFont="1" applyBorder="1"/>
    <xf numFmtId="0" fontId="4" fillId="0" borderId="58" xfId="0" applyFont="1" applyBorder="1" applyAlignment="1">
      <alignment wrapText="1"/>
    </xf>
    <xf numFmtId="0" fontId="4" fillId="0" borderId="59" xfId="0" applyFont="1" applyBorder="1" applyAlignment="1">
      <alignment wrapText="1"/>
    </xf>
    <xf numFmtId="0" fontId="4" fillId="0" borderId="58" xfId="0" applyFont="1" applyBorder="1"/>
    <xf numFmtId="0" fontId="4" fillId="0" borderId="59" xfId="0" applyFont="1" applyBorder="1"/>
    <xf numFmtId="0" fontId="4" fillId="0" borderId="60" xfId="0" applyFont="1" applyBorder="1"/>
    <xf numFmtId="1" fontId="4" fillId="6" borderId="10" xfId="0" applyNumberFormat="1" applyFont="1" applyFill="1" applyBorder="1"/>
    <xf numFmtId="1" fontId="4" fillId="5" borderId="61" xfId="0" applyNumberFormat="1" applyFont="1" applyFill="1" applyBorder="1"/>
    <xf numFmtId="0" fontId="4" fillId="6" borderId="10" xfId="0" applyFont="1" applyFill="1" applyBorder="1"/>
    <xf numFmtId="0" fontId="4" fillId="6" borderId="61" xfId="0" applyFont="1" applyFill="1" applyBorder="1"/>
    <xf numFmtId="0" fontId="4" fillId="0" borderId="0" xfId="0" applyFont="1" applyBorder="1"/>
    <xf numFmtId="0" fontId="4" fillId="0" borderId="54" xfId="0" applyFont="1" applyBorder="1"/>
    <xf numFmtId="0" fontId="4" fillId="0" borderId="62" xfId="0" applyFont="1" applyBorder="1"/>
    <xf numFmtId="0" fontId="4" fillId="5" borderId="38" xfId="0" applyFont="1" applyFill="1" applyBorder="1"/>
    <xf numFmtId="0" fontId="4" fillId="5" borderId="63" xfId="0" applyFont="1" applyFill="1" applyBorder="1"/>
    <xf numFmtId="1" fontId="4" fillId="5" borderId="10" xfId="0" applyNumberFormat="1" applyFont="1" applyFill="1" applyBorder="1"/>
    <xf numFmtId="0" fontId="4" fillId="5" borderId="64" xfId="0" applyFont="1" applyFill="1" applyBorder="1"/>
    <xf numFmtId="0" fontId="4" fillId="0" borderId="65" xfId="0" applyFont="1" applyBorder="1"/>
    <xf numFmtId="1" fontId="4" fillId="6" borderId="61" xfId="0" applyNumberFormat="1" applyFont="1" applyFill="1" applyBorder="1"/>
    <xf numFmtId="0" fontId="4" fillId="0" borderId="66" xfId="0" applyFont="1" applyBorder="1"/>
    <xf numFmtId="1" fontId="4" fillId="5" borderId="63" xfId="0" applyNumberFormat="1" applyFont="1" applyFill="1" applyBorder="1"/>
    <xf numFmtId="0" fontId="46" fillId="0" borderId="0" xfId="0" applyFont="1" applyFill="1"/>
    <xf numFmtId="0" fontId="0" fillId="0" borderId="0" xfId="0" applyFill="1"/>
    <xf numFmtId="0" fontId="47" fillId="0" borderId="0" xfId="0" applyFont="1" applyFill="1"/>
    <xf numFmtId="0" fontId="36" fillId="0" borderId="0" xfId="0" applyFont="1" applyAlignment="1">
      <alignment vertical="top" wrapText="1"/>
    </xf>
    <xf numFmtId="0" fontId="66" fillId="4" borderId="0" xfId="0" applyFont="1" applyFill="1" applyAlignment="1"/>
    <xf numFmtId="0" fontId="3" fillId="0" borderId="0" xfId="0" applyFont="1" applyBorder="1"/>
    <xf numFmtId="0" fontId="67" fillId="0" borderId="0" xfId="0" applyFont="1"/>
    <xf numFmtId="165" fontId="4" fillId="4" borderId="0" xfId="0" applyNumberFormat="1" applyFont="1" applyFill="1" applyBorder="1" applyAlignment="1">
      <alignment horizontal="center"/>
    </xf>
    <xf numFmtId="0" fontId="11" fillId="0" borderId="0" xfId="0" applyFont="1" applyBorder="1"/>
    <xf numFmtId="165" fontId="35" fillId="5" borderId="10" xfId="0" applyNumberFormat="1" applyFont="1" applyFill="1" applyBorder="1" applyAlignment="1" applyProtection="1">
      <alignment horizontal="center"/>
    </xf>
    <xf numFmtId="166" fontId="4" fillId="5" borderId="24" xfId="0" applyNumberFormat="1" applyFont="1" applyFill="1" applyBorder="1" applyAlignment="1" applyProtection="1">
      <alignment vertical="top" wrapText="1"/>
    </xf>
    <xf numFmtId="166" fontId="4" fillId="5" borderId="67" xfId="0" applyNumberFormat="1" applyFont="1" applyFill="1" applyBorder="1" applyAlignment="1" applyProtection="1">
      <alignment vertical="top" wrapText="1"/>
    </xf>
    <xf numFmtId="0" fontId="36" fillId="0" borderId="0" xfId="0" applyFont="1" applyAlignment="1">
      <alignment horizontal="center"/>
    </xf>
    <xf numFmtId="0" fontId="3" fillId="6" borderId="10" xfId="0" applyFont="1" applyFill="1" applyBorder="1" applyAlignment="1" applyProtection="1">
      <alignment horizontal="center"/>
      <protection locked="0"/>
    </xf>
    <xf numFmtId="0" fontId="39" fillId="5" borderId="39" xfId="0" applyFont="1" applyFill="1" applyBorder="1" applyAlignment="1" applyProtection="1">
      <alignment horizontal="left" vertical="top"/>
      <protection locked="0"/>
    </xf>
    <xf numFmtId="0" fontId="3" fillId="5" borderId="0" xfId="0" applyFont="1" applyFill="1" applyBorder="1" applyAlignment="1" applyProtection="1">
      <alignment horizontal="left" vertical="top"/>
      <protection locked="0"/>
    </xf>
    <xf numFmtId="0" fontId="3" fillId="5" borderId="34" xfId="0" applyFont="1" applyFill="1" applyBorder="1" applyAlignment="1" applyProtection="1">
      <alignment horizontal="left" vertical="top"/>
      <protection locked="0"/>
    </xf>
    <xf numFmtId="0" fontId="77" fillId="0" borderId="10" xfId="0" applyFont="1" applyFill="1" applyBorder="1"/>
    <xf numFmtId="169" fontId="3" fillId="5" borderId="10" xfId="0" applyNumberFormat="1" applyFont="1" applyFill="1" applyBorder="1" applyAlignment="1" applyProtection="1">
      <alignment horizontal="center"/>
    </xf>
    <xf numFmtId="165" fontId="3" fillId="5" borderId="10" xfId="0" applyNumberFormat="1" applyFont="1" applyFill="1" applyBorder="1" applyAlignment="1" applyProtection="1">
      <alignment horizontal="center"/>
    </xf>
    <xf numFmtId="0" fontId="36" fillId="6" borderId="10" xfId="0" applyFont="1" applyFill="1" applyBorder="1" applyAlignment="1" applyProtection="1">
      <alignment horizontal="center"/>
      <protection locked="0"/>
    </xf>
    <xf numFmtId="0" fontId="40" fillId="6" borderId="10" xfId="0" applyFont="1" applyFill="1" applyBorder="1" applyAlignment="1" applyProtection="1">
      <alignment horizontal="center"/>
      <protection locked="0"/>
    </xf>
    <xf numFmtId="0" fontId="60" fillId="0" borderId="10" xfId="0" applyFont="1" applyBorder="1" applyAlignment="1">
      <alignment horizontal="center"/>
    </xf>
    <xf numFmtId="0" fontId="70" fillId="0" borderId="10" xfId="2" applyFont="1" applyBorder="1" applyAlignment="1">
      <alignment horizontal="center"/>
    </xf>
    <xf numFmtId="0" fontId="70" fillId="0" borderId="10" xfId="2" applyFont="1" applyBorder="1"/>
    <xf numFmtId="0" fontId="70" fillId="0" borderId="10" xfId="2" applyFont="1" applyBorder="1" applyAlignment="1">
      <alignment horizontal="center" wrapText="1"/>
    </xf>
    <xf numFmtId="0" fontId="70" fillId="0" borderId="10" xfId="2" applyFont="1" applyFill="1" applyBorder="1" applyAlignment="1">
      <alignment horizontal="center" wrapText="1"/>
    </xf>
    <xf numFmtId="0" fontId="37" fillId="4" borderId="10" xfId="0" applyFont="1" applyFill="1" applyBorder="1" applyAlignment="1">
      <alignment horizontal="center"/>
    </xf>
    <xf numFmtId="0" fontId="4" fillId="4" borderId="0" xfId="0" applyFont="1" applyFill="1" applyBorder="1"/>
    <xf numFmtId="165" fontId="4" fillId="4" borderId="0" xfId="0" applyNumberFormat="1" applyFont="1" applyFill="1" applyBorder="1"/>
    <xf numFmtId="0" fontId="3" fillId="4" borderId="0" xfId="0" applyNumberFormat="1" applyFont="1" applyFill="1" applyBorder="1"/>
    <xf numFmtId="0" fontId="3" fillId="4" borderId="0" xfId="0" applyFont="1" applyFill="1" applyBorder="1"/>
    <xf numFmtId="0" fontId="4" fillId="0" borderId="0" xfId="0" applyFont="1" applyFill="1"/>
    <xf numFmtId="0" fontId="11" fillId="0" borderId="0" xfId="0" applyFont="1"/>
    <xf numFmtId="0" fontId="15" fillId="0" borderId="0" xfId="0" applyFont="1" applyFill="1" applyBorder="1"/>
    <xf numFmtId="0" fontId="11" fillId="0" borderId="0" xfId="0" applyFont="1" applyFill="1" applyBorder="1"/>
    <xf numFmtId="3" fontId="4" fillId="0" borderId="0" xfId="0" applyNumberFormat="1" applyFont="1" applyFill="1"/>
    <xf numFmtId="49" fontId="4" fillId="0" borderId="0" xfId="0" applyNumberFormat="1" applyFont="1"/>
    <xf numFmtId="0" fontId="69" fillId="8" borderId="10" xfId="4" applyFill="1" applyBorder="1"/>
    <xf numFmtId="0" fontId="3" fillId="2" borderId="4" xfId="0" applyNumberFormat="1" applyFont="1" applyFill="1" applyBorder="1" applyAlignment="1" applyProtection="1">
      <alignment horizontal="left" vertical="top"/>
      <protection locked="0"/>
    </xf>
    <xf numFmtId="0" fontId="45" fillId="0" borderId="0" xfId="6" applyFont="1" applyFill="1"/>
    <xf numFmtId="0" fontId="45" fillId="0" borderId="0" xfId="6" applyNumberFormat="1" applyFont="1" applyFill="1" applyAlignment="1" applyProtection="1">
      <protection locked="0"/>
    </xf>
    <xf numFmtId="0" fontId="0" fillId="0" borderId="10" xfId="0" applyBorder="1" applyAlignment="1">
      <alignment horizontal="center" vertical="center"/>
    </xf>
    <xf numFmtId="0" fontId="54" fillId="0" borderId="10" xfId="0" applyFont="1" applyBorder="1" applyAlignment="1">
      <alignment horizontal="center" vertical="center"/>
    </xf>
    <xf numFmtId="0" fontId="69" fillId="4" borderId="47" xfId="2" applyFill="1" applyBorder="1" applyAlignment="1">
      <alignment horizontal="center" vertical="center"/>
    </xf>
    <xf numFmtId="0" fontId="70" fillId="9" borderId="10" xfId="2" applyFont="1" applyFill="1" applyBorder="1"/>
    <xf numFmtId="0" fontId="54" fillId="0" borderId="0" xfId="0" applyFont="1" applyFill="1"/>
    <xf numFmtId="0" fontId="0" fillId="0" borderId="0" xfId="0" applyNumberFormat="1" applyFill="1"/>
    <xf numFmtId="165" fontId="0" fillId="0" borderId="0" xfId="0" applyNumberFormat="1" applyFill="1"/>
    <xf numFmtId="0" fontId="0" fillId="11" borderId="73" xfId="0" applyFill="1" applyBorder="1" applyAlignment="1">
      <alignment horizontal="center"/>
    </xf>
    <xf numFmtId="0" fontId="71" fillId="11" borderId="10" xfId="0" applyFont="1" applyFill="1" applyBorder="1" applyAlignment="1">
      <alignment horizontal="center"/>
    </xf>
    <xf numFmtId="0" fontId="71" fillId="11" borderId="73" xfId="0" applyFont="1" applyFill="1" applyBorder="1" applyAlignment="1">
      <alignment horizontal="center"/>
    </xf>
    <xf numFmtId="165" fontId="0" fillId="11" borderId="10" xfId="0" applyNumberFormat="1" applyFill="1" applyBorder="1" applyAlignment="1">
      <alignment horizontal="center"/>
    </xf>
    <xf numFmtId="1" fontId="0" fillId="11" borderId="10" xfId="0" applyNumberFormat="1" applyFill="1" applyBorder="1" applyAlignment="1">
      <alignment horizontal="center"/>
    </xf>
    <xf numFmtId="165" fontId="0" fillId="11" borderId="61" xfId="0" applyNumberFormat="1" applyFill="1" applyBorder="1" applyAlignment="1">
      <alignment horizontal="center"/>
    </xf>
    <xf numFmtId="0" fontId="71" fillId="11" borderId="74" xfId="0" applyFont="1" applyFill="1" applyBorder="1" applyAlignment="1">
      <alignment horizontal="center"/>
    </xf>
    <xf numFmtId="165" fontId="0" fillId="11" borderId="75" xfId="0" applyNumberFormat="1" applyFill="1" applyBorder="1" applyAlignment="1">
      <alignment horizontal="center"/>
    </xf>
    <xf numFmtId="1" fontId="0" fillId="11" borderId="75" xfId="0" applyNumberFormat="1" applyFill="1" applyBorder="1" applyAlignment="1">
      <alignment horizontal="center"/>
    </xf>
    <xf numFmtId="165" fontId="0" fillId="11" borderId="76" xfId="0" applyNumberFormat="1" applyFill="1" applyBorder="1" applyAlignment="1">
      <alignment horizontal="center"/>
    </xf>
    <xf numFmtId="0" fontId="51" fillId="11" borderId="73" xfId="0" applyFont="1" applyFill="1" applyBorder="1" applyAlignment="1" applyProtection="1">
      <protection locked="0"/>
    </xf>
    <xf numFmtId="0" fontId="51" fillId="11" borderId="10" xfId="0" applyFont="1" applyFill="1" applyBorder="1" applyAlignment="1" applyProtection="1">
      <protection locked="0"/>
    </xf>
    <xf numFmtId="0" fontId="0" fillId="11" borderId="61" xfId="0" applyFill="1" applyBorder="1"/>
    <xf numFmtId="0" fontId="50" fillId="11" borderId="73" xfId="0" applyFont="1" applyFill="1" applyBorder="1" applyAlignment="1" applyProtection="1">
      <protection locked="0"/>
    </xf>
    <xf numFmtId="3" fontId="51" fillId="11" borderId="10" xfId="0" applyNumberFormat="1" applyFont="1" applyFill="1" applyBorder="1" applyAlignment="1" applyProtection="1">
      <protection locked="0"/>
    </xf>
    <xf numFmtId="1" fontId="51" fillId="11" borderId="10" xfId="0" applyNumberFormat="1" applyFont="1" applyFill="1" applyBorder="1" applyAlignment="1" applyProtection="1">
      <protection locked="0"/>
    </xf>
    <xf numFmtId="166" fontId="0" fillId="11" borderId="61" xfId="0" applyNumberFormat="1" applyFill="1" applyBorder="1"/>
    <xf numFmtId="0" fontId="50" fillId="11" borderId="73" xfId="0" applyFont="1" applyFill="1" applyBorder="1" applyAlignment="1" applyProtection="1">
      <alignment horizontal="right"/>
      <protection locked="0"/>
    </xf>
    <xf numFmtId="0" fontId="46" fillId="11" borderId="74" xfId="0" applyFont="1" applyFill="1" applyBorder="1" applyAlignment="1" applyProtection="1">
      <protection locked="0"/>
    </xf>
    <xf numFmtId="0" fontId="46" fillId="11" borderId="75" xfId="0" applyFont="1" applyFill="1" applyBorder="1" applyAlignment="1" applyProtection="1">
      <protection locked="0"/>
    </xf>
    <xf numFmtId="0" fontId="0" fillId="11" borderId="75" xfId="0" applyFill="1" applyBorder="1"/>
    <xf numFmtId="166" fontId="0" fillId="11" borderId="76" xfId="0" applyNumberFormat="1" applyFill="1" applyBorder="1"/>
    <xf numFmtId="1" fontId="69" fillId="6" borderId="10" xfId="4" applyNumberFormat="1" applyFill="1" applyBorder="1"/>
    <xf numFmtId="37" fontId="77" fillId="5" borderId="37" xfId="1" applyNumberFormat="1" applyFont="1" applyFill="1" applyBorder="1" applyAlignment="1">
      <alignment horizontal="center"/>
    </xf>
    <xf numFmtId="37" fontId="77" fillId="5" borderId="34" xfId="1" applyNumberFormat="1" applyFont="1" applyFill="1" applyBorder="1" applyAlignment="1">
      <alignment horizontal="center"/>
    </xf>
    <xf numFmtId="37" fontId="77" fillId="5" borderId="11" xfId="1" applyNumberFormat="1" applyFont="1" applyFill="1" applyBorder="1" applyAlignment="1">
      <alignment horizontal="center"/>
    </xf>
    <xf numFmtId="37" fontId="77" fillId="10" borderId="37" xfId="1" applyNumberFormat="1" applyFont="1" applyFill="1" applyBorder="1" applyAlignment="1">
      <alignment horizontal="center"/>
    </xf>
    <xf numFmtId="37" fontId="77" fillId="10" borderId="34" xfId="1" applyNumberFormat="1" applyFont="1" applyFill="1" applyBorder="1" applyAlignment="1">
      <alignment horizontal="center"/>
    </xf>
    <xf numFmtId="37" fontId="77" fillId="10" borderId="11" xfId="1" applyNumberFormat="1" applyFont="1" applyFill="1" applyBorder="1" applyAlignment="1">
      <alignment horizontal="center"/>
    </xf>
    <xf numFmtId="165" fontId="40" fillId="5" borderId="10" xfId="0" applyNumberFormat="1" applyFont="1" applyFill="1" applyBorder="1" applyAlignment="1" applyProtection="1">
      <alignment horizontal="center"/>
    </xf>
    <xf numFmtId="165" fontId="40" fillId="5" borderId="37" xfId="0" applyNumberFormat="1" applyFont="1" applyFill="1" applyBorder="1" applyAlignment="1" applyProtection="1">
      <alignment horizontal="center"/>
    </xf>
    <xf numFmtId="165" fontId="40" fillId="5" borderId="34" xfId="0" applyNumberFormat="1" applyFont="1" applyFill="1" applyBorder="1" applyAlignment="1" applyProtection="1">
      <alignment horizontal="center"/>
    </xf>
    <xf numFmtId="165" fontId="40" fillId="5" borderId="11" xfId="0" applyNumberFormat="1" applyFont="1" applyFill="1" applyBorder="1" applyAlignment="1" applyProtection="1">
      <alignment horizontal="center"/>
    </xf>
    <xf numFmtId="0" fontId="61" fillId="5" borderId="0" xfId="0" applyFont="1" applyFill="1" applyAlignment="1">
      <alignment horizontal="center"/>
    </xf>
    <xf numFmtId="0" fontId="15" fillId="4" borderId="0" xfId="0" applyFont="1" applyFill="1" applyBorder="1" applyAlignment="1">
      <alignment horizontal="center"/>
    </xf>
    <xf numFmtId="0" fontId="63" fillId="0" borderId="10" xfId="0" applyFont="1" applyBorder="1" applyAlignment="1">
      <alignment horizontal="center"/>
    </xf>
    <xf numFmtId="165" fontId="3" fillId="5" borderId="10" xfId="0" applyNumberFormat="1" applyFont="1" applyFill="1" applyBorder="1" applyAlignment="1" applyProtection="1">
      <alignment horizontal="center"/>
    </xf>
    <xf numFmtId="0" fontId="37" fillId="0" borderId="0" xfId="0" applyFont="1" applyAlignment="1">
      <alignment horizontal="center"/>
    </xf>
    <xf numFmtId="0" fontId="3" fillId="6" borderId="37" xfId="0" applyFont="1" applyFill="1" applyBorder="1" applyAlignment="1" applyProtection="1">
      <alignment horizontal="center"/>
      <protection locked="0"/>
    </xf>
    <xf numFmtId="0" fontId="3" fillId="6" borderId="34" xfId="0" applyFont="1" applyFill="1" applyBorder="1" applyAlignment="1" applyProtection="1">
      <alignment horizontal="center"/>
      <protection locked="0"/>
    </xf>
    <xf numFmtId="0" fontId="3" fillId="6" borderId="11" xfId="0" applyFont="1" applyFill="1" applyBorder="1" applyAlignment="1" applyProtection="1">
      <alignment horizontal="center"/>
      <protection locked="0"/>
    </xf>
    <xf numFmtId="1" fontId="3" fillId="5" borderId="37" xfId="0" applyNumberFormat="1" applyFont="1" applyFill="1" applyBorder="1" applyAlignment="1" applyProtection="1">
      <alignment horizontal="center"/>
    </xf>
    <xf numFmtId="1" fontId="3" fillId="5" borderId="34" xfId="0" applyNumberFormat="1" applyFont="1" applyFill="1" applyBorder="1" applyAlignment="1" applyProtection="1">
      <alignment horizontal="center"/>
    </xf>
    <xf numFmtId="1" fontId="3" fillId="5" borderId="11" xfId="0" applyNumberFormat="1" applyFont="1" applyFill="1" applyBorder="1" applyAlignment="1" applyProtection="1">
      <alignment horizontal="center"/>
    </xf>
    <xf numFmtId="0" fontId="0" fillId="0" borderId="10" xfId="0" applyBorder="1" applyAlignment="1">
      <alignment horizontal="left"/>
    </xf>
    <xf numFmtId="0" fontId="4" fillId="5" borderId="37" xfId="0" applyFont="1" applyFill="1" applyBorder="1" applyAlignment="1" applyProtection="1">
      <alignment horizontal="center" vertical="top" wrapText="1"/>
    </xf>
    <xf numFmtId="0" fontId="4" fillId="5" borderId="34" xfId="0" applyFont="1" applyFill="1" applyBorder="1" applyAlignment="1" applyProtection="1">
      <alignment horizontal="center" vertical="top" wrapText="1"/>
    </xf>
    <xf numFmtId="0" fontId="4" fillId="5" borderId="11" xfId="0" applyFont="1" applyFill="1" applyBorder="1" applyAlignment="1" applyProtection="1">
      <alignment horizontal="center" vertical="top" wrapText="1"/>
    </xf>
    <xf numFmtId="0" fontId="4" fillId="5" borderId="14"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0" fontId="4" fillId="5" borderId="68"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15" fillId="0" borderId="2" xfId="0" applyFont="1" applyFill="1" applyBorder="1" applyAlignment="1" applyProtection="1">
      <alignment horizontal="center" vertical="top"/>
      <protection locked="0"/>
    </xf>
    <xf numFmtId="0" fontId="15" fillId="0" borderId="29"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59" fillId="0" borderId="10" xfId="0" applyFont="1" applyBorder="1" applyAlignment="1">
      <alignment horizontal="center"/>
    </xf>
    <xf numFmtId="0" fontId="54" fillId="0" borderId="10" xfId="0" applyFont="1" applyBorder="1" applyAlignment="1">
      <alignment horizontal="left"/>
    </xf>
    <xf numFmtId="0" fontId="11" fillId="0" borderId="10" xfId="0" applyFont="1" applyBorder="1" applyAlignment="1" applyProtection="1">
      <alignment horizontal="left" vertical="top"/>
      <protection locked="0"/>
    </xf>
    <xf numFmtId="166" fontId="15" fillId="5" borderId="10" xfId="0" applyNumberFormat="1" applyFont="1" applyFill="1" applyBorder="1" applyAlignment="1">
      <alignment horizontal="center"/>
    </xf>
    <xf numFmtId="0" fontId="36" fillId="0" borderId="10" xfId="0" applyFont="1" applyFill="1" applyBorder="1" applyAlignment="1">
      <alignment horizontal="center"/>
    </xf>
    <xf numFmtId="0" fontId="23" fillId="0" borderId="5" xfId="0" applyFont="1" applyFill="1" applyBorder="1" applyAlignment="1" applyProtection="1">
      <alignment horizontal="left" vertical="top"/>
      <protection locked="0"/>
    </xf>
    <xf numFmtId="0" fontId="23" fillId="0" borderId="38" xfId="0" applyFont="1" applyFill="1" applyBorder="1" applyAlignment="1" applyProtection="1">
      <alignment horizontal="left" vertical="top"/>
      <protection locked="0"/>
    </xf>
    <xf numFmtId="0" fontId="23" fillId="0" borderId="69" xfId="0" applyFont="1" applyFill="1" applyBorder="1" applyAlignment="1" applyProtection="1">
      <alignment horizontal="left" vertical="top"/>
      <protection locked="0"/>
    </xf>
    <xf numFmtId="0" fontId="19" fillId="0" borderId="24" xfId="0" applyFont="1" applyFill="1" applyBorder="1" applyAlignment="1" applyProtection="1">
      <alignment horizontal="left" vertical="top"/>
      <protection locked="0"/>
    </xf>
    <xf numFmtId="0" fontId="71" fillId="11" borderId="72" xfId="0" applyFont="1" applyFill="1" applyBorder="1" applyAlignment="1">
      <alignment horizontal="center" vertical="center"/>
    </xf>
    <xf numFmtId="0" fontId="71" fillId="11" borderId="61" xfId="0" applyFont="1" applyFill="1" applyBorder="1" applyAlignment="1">
      <alignment horizontal="center" vertical="center"/>
    </xf>
    <xf numFmtId="0" fontId="43" fillId="0" borderId="0" xfId="0" applyFont="1" applyFill="1" applyAlignment="1">
      <alignment horizontal="center"/>
    </xf>
    <xf numFmtId="0" fontId="52" fillId="11" borderId="70" xfId="0" applyFont="1" applyFill="1" applyBorder="1" applyAlignment="1" applyProtection="1">
      <alignment horizontal="center"/>
      <protection locked="0"/>
    </xf>
    <xf numFmtId="0" fontId="52" fillId="11" borderId="71" xfId="0" applyFont="1" applyFill="1" applyBorder="1" applyAlignment="1" applyProtection="1">
      <alignment horizontal="center"/>
      <protection locked="0"/>
    </xf>
    <xf numFmtId="0" fontId="52" fillId="11" borderId="72" xfId="0" applyFont="1" applyFill="1" applyBorder="1" applyAlignment="1" applyProtection="1">
      <alignment horizontal="center"/>
      <protection locked="0"/>
    </xf>
    <xf numFmtId="0" fontId="71" fillId="11" borderId="71" xfId="0" applyFont="1" applyFill="1" applyBorder="1" applyAlignment="1">
      <alignment horizontal="center"/>
    </xf>
    <xf numFmtId="3" fontId="49" fillId="0" borderId="0" xfId="0" applyNumberFormat="1" applyFont="1" applyFill="1" applyBorder="1" applyAlignment="1"/>
    <xf numFmtId="0" fontId="34" fillId="0" borderId="4" xfId="0" applyFont="1" applyBorder="1" applyAlignment="1" applyProtection="1">
      <alignment horizontal="left" vertical="top" wrapText="1"/>
      <protection locked="0"/>
    </xf>
    <xf numFmtId="0" fontId="1" fillId="0" borderId="4" xfId="0" applyFont="1" applyBorder="1" applyAlignment="1">
      <alignment horizontal="left" vertical="top"/>
    </xf>
    <xf numFmtId="3" fontId="0" fillId="2" borderId="0" xfId="0" applyNumberFormat="1" applyFill="1" applyAlignment="1"/>
    <xf numFmtId="0" fontId="0" fillId="2" borderId="0" xfId="0" applyFill="1" applyAlignment="1"/>
    <xf numFmtId="0" fontId="15" fillId="0" borderId="37" xfId="0" applyFont="1" applyBorder="1" applyAlignment="1" applyProtection="1">
      <alignment horizontal="center" vertical="top"/>
      <protection locked="0"/>
    </xf>
    <xf numFmtId="0" fontId="0" fillId="0" borderId="34" xfId="0" applyBorder="1" applyAlignment="1">
      <alignment horizontal="center" vertical="top"/>
    </xf>
    <xf numFmtId="0" fontId="37" fillId="0" borderId="34" xfId="0" applyFont="1" applyBorder="1" applyAlignment="1">
      <alignment horizontal="center"/>
    </xf>
    <xf numFmtId="0" fontId="40" fillId="0" borderId="11" xfId="0" applyFont="1" applyBorder="1" applyAlignment="1">
      <alignment horizontal="center"/>
    </xf>
    <xf numFmtId="0" fontId="15" fillId="0" borderId="34" xfId="0" applyFont="1" applyBorder="1" applyAlignment="1" applyProtection="1">
      <alignment horizontal="center" vertical="top"/>
      <protection locked="0"/>
    </xf>
    <xf numFmtId="0" fontId="0" fillId="0" borderId="11" xfId="0" applyBorder="1" applyAlignment="1">
      <alignment horizontal="center" vertical="top"/>
    </xf>
    <xf numFmtId="0" fontId="70" fillId="9" borderId="10" xfId="2" applyFont="1" applyFill="1" applyBorder="1" applyAlignment="1">
      <alignment horizontal="center" vertical="center"/>
    </xf>
    <xf numFmtId="0" fontId="70" fillId="9" borderId="32" xfId="2" applyFont="1" applyFill="1" applyBorder="1" applyAlignment="1">
      <alignment horizontal="center" vertical="center"/>
    </xf>
    <xf numFmtId="0" fontId="70" fillId="9" borderId="48" xfId="2" applyFont="1" applyFill="1" applyBorder="1" applyAlignment="1">
      <alignment horizontal="center" vertical="center"/>
    </xf>
    <xf numFmtId="0" fontId="78" fillId="4" borderId="0" xfId="0" applyFont="1" applyFill="1" applyBorder="1" applyAlignment="1">
      <alignment horizontal="center"/>
    </xf>
    <xf numFmtId="0" fontId="71" fillId="4" borderId="48" xfId="0" applyFont="1" applyFill="1" applyBorder="1" applyAlignment="1">
      <alignment horizontal="center" vertical="top"/>
    </xf>
    <xf numFmtId="0" fontId="0" fillId="6" borderId="10" xfId="0" applyFill="1" applyBorder="1" applyAlignment="1">
      <alignment horizontal="left" vertical="top"/>
    </xf>
    <xf numFmtId="0" fontId="79" fillId="4" borderId="0" xfId="0" applyFont="1" applyFill="1" applyBorder="1" applyAlignment="1">
      <alignment horizontal="center"/>
    </xf>
    <xf numFmtId="0" fontId="11" fillId="0" borderId="0" xfId="0" applyFont="1" applyAlignment="1">
      <alignment horizontal="center"/>
    </xf>
    <xf numFmtId="0" fontId="59" fillId="5" borderId="0" xfId="0" applyFont="1" applyFill="1" applyAlignment="1">
      <alignment horizontal="left" vertical="top" wrapText="1"/>
    </xf>
    <xf numFmtId="0" fontId="16" fillId="0" borderId="0" xfId="0" applyFont="1" applyAlignment="1">
      <alignment horizontal="center"/>
    </xf>
    <xf numFmtId="0" fontId="4" fillId="0" borderId="0" xfId="0" applyFont="1" applyBorder="1" applyAlignment="1">
      <alignment horizontal="center"/>
    </xf>
  </cellXfs>
  <cellStyles count="7">
    <cellStyle name="Comma" xfId="1" builtinId="3"/>
    <cellStyle name="Normal" xfId="0" builtinId="0"/>
    <cellStyle name="Normal 2" xfId="2" xr:uid="{00000000-0005-0000-0000-000002000000}"/>
    <cellStyle name="Normal 3" xfId="3" xr:uid="{00000000-0005-0000-0000-000003000000}"/>
    <cellStyle name="Normal 5" xfId="4" xr:uid="{00000000-0005-0000-0000-000004000000}"/>
    <cellStyle name="Normal 6" xfId="5" xr:uid="{00000000-0005-0000-0000-000005000000}"/>
    <cellStyle name="Normal_Northwood Building" xfId="6" xr:uid="{00000000-0005-0000-0000-000006000000}"/>
  </cellStyles>
  <dxfs count="29">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ndense val="0"/>
        <extend val="0"/>
        <color rgb="FF9C0006"/>
      </font>
      <fill>
        <patternFill>
          <bgColor rgb="FFFFC7CE"/>
        </patternFill>
      </fill>
    </dxf>
    <dxf>
      <font>
        <color rgb="FF00B050"/>
      </font>
    </dxf>
    <dxf>
      <fill>
        <patternFill>
          <bgColor rgb="FF00B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00B050"/>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408000"/>
      <rgbColor rgb="00CC0000"/>
      <rgbColor rgb="000000CC"/>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Program%20Administration/GOAL%20Program%201999-PRESENT/2023%20GOAL%20PROCESS/2%20-%20Application%20Materials/GOAL%20Pre-Application%20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Proforma-Loan Amounts"/>
      <sheetName val="30 Year Proforma"/>
      <sheetName val="Rent-up Reserve"/>
      <sheetName val="Total Development Cost"/>
      <sheetName val="Tax Credit"/>
      <sheetName val="Sources of Funds"/>
      <sheetName val="Project Amenities"/>
      <sheetName val="General Project Info"/>
      <sheetName val="Development T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M1" t="str">
            <v>No Answer</v>
          </cell>
          <cell r="O1" t="str">
            <v>No Answer</v>
          </cell>
        </row>
        <row r="2">
          <cell r="M2" t="str">
            <v>Owner Paid</v>
          </cell>
          <cell r="O2" t="str">
            <v>Natural Gas</v>
          </cell>
        </row>
        <row r="3">
          <cell r="M3" t="str">
            <v>Tenant Paid</v>
          </cell>
          <cell r="O3" t="str">
            <v>Bottle-Gas</v>
          </cell>
        </row>
        <row r="4">
          <cell r="K4" t="str">
            <v>No Answer</v>
          </cell>
          <cell r="O4" t="str">
            <v>Oil</v>
          </cell>
        </row>
        <row r="5">
          <cell r="K5" t="str">
            <v>Yes</v>
          </cell>
          <cell r="O5" t="str">
            <v>Electric</v>
          </cell>
        </row>
        <row r="6">
          <cell r="K6" t="str">
            <v xml:space="preserve">No  </v>
          </cell>
        </row>
        <row r="7">
          <cell r="K7" t="str">
            <v>N/A</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7"/>
  <sheetViews>
    <sheetView tabSelected="1" zoomScaleNormal="100" workbookViewId="0">
      <selection activeCell="A27" sqref="A27"/>
    </sheetView>
  </sheetViews>
  <sheetFormatPr defaultRowHeight="12.75"/>
  <cols>
    <col min="1" max="1" width="105" customWidth="1"/>
  </cols>
  <sheetData>
    <row r="1" spans="1:10" ht="15.75">
      <c r="A1" s="384" t="s">
        <v>564</v>
      </c>
      <c r="B1" s="154"/>
      <c r="C1" s="154"/>
      <c r="D1" s="154"/>
      <c r="E1" s="154"/>
      <c r="F1" s="105"/>
      <c r="G1" s="154"/>
      <c r="H1" s="154"/>
      <c r="I1" s="154"/>
    </row>
    <row r="2" spans="1:10" ht="15.75">
      <c r="A2" s="105"/>
      <c r="B2" s="154"/>
      <c r="C2" s="154"/>
      <c r="D2" s="154"/>
      <c r="E2" s="154"/>
      <c r="F2" s="105"/>
      <c r="G2" s="154"/>
      <c r="H2" s="154"/>
      <c r="I2" s="154"/>
    </row>
    <row r="3" spans="1:10" ht="15.75">
      <c r="A3" s="155" t="s">
        <v>401</v>
      </c>
      <c r="B3" s="372"/>
      <c r="C3" s="372"/>
      <c r="D3" s="372"/>
      <c r="E3" s="372"/>
      <c r="F3" s="372"/>
      <c r="G3" s="372"/>
      <c r="H3" s="372"/>
      <c r="I3" s="372"/>
      <c r="J3" s="373"/>
    </row>
    <row r="4" spans="1:10" ht="15.75">
      <c r="A4" s="305" t="s">
        <v>402</v>
      </c>
      <c r="B4" s="374"/>
      <c r="C4" s="372"/>
      <c r="D4" s="372"/>
      <c r="E4" s="372"/>
      <c r="F4" s="372"/>
      <c r="G4" s="372"/>
      <c r="H4" s="372"/>
      <c r="I4" s="372"/>
      <c r="J4" s="373"/>
    </row>
    <row r="5" spans="1:10" ht="15.75">
      <c r="A5" s="105" t="s">
        <v>560</v>
      </c>
      <c r="B5" s="105"/>
      <c r="C5" s="105"/>
      <c r="D5" s="105"/>
      <c r="E5" s="105"/>
      <c r="F5" s="105"/>
      <c r="G5" s="105"/>
      <c r="H5" s="105"/>
      <c r="I5" s="105"/>
      <c r="J5" s="104"/>
    </row>
    <row r="6" spans="1:10" ht="15.75">
      <c r="A6" s="105"/>
      <c r="B6" s="105"/>
      <c r="C6" s="105"/>
      <c r="D6" s="105"/>
      <c r="E6" s="105"/>
      <c r="F6" s="105"/>
      <c r="G6" s="105"/>
      <c r="H6" s="105"/>
      <c r="I6" s="105"/>
      <c r="J6" s="104"/>
    </row>
    <row r="7" spans="1:10" ht="15.75">
      <c r="A7" s="105" t="s">
        <v>206</v>
      </c>
      <c r="B7" s="105"/>
      <c r="C7" s="105"/>
      <c r="D7" s="105"/>
      <c r="E7" s="105"/>
      <c r="F7" s="105"/>
      <c r="G7" s="105"/>
      <c r="H7" s="105"/>
      <c r="I7" s="105"/>
      <c r="J7" s="104"/>
    </row>
    <row r="8" spans="1:10" ht="15.75">
      <c r="B8" s="105"/>
      <c r="C8" s="105"/>
      <c r="D8" s="105"/>
      <c r="E8" s="105"/>
      <c r="F8" s="105"/>
      <c r="G8" s="105"/>
      <c r="H8" s="105"/>
      <c r="I8" s="105"/>
      <c r="J8" s="104"/>
    </row>
    <row r="9" spans="1:10" ht="47.25">
      <c r="A9" s="375" t="s">
        <v>559</v>
      </c>
      <c r="B9" s="105"/>
      <c r="C9" s="105"/>
      <c r="D9" s="105"/>
      <c r="E9" s="105"/>
      <c r="F9" s="105"/>
      <c r="G9" s="105"/>
      <c r="H9" s="105"/>
      <c r="I9" s="105"/>
      <c r="J9" s="104"/>
    </row>
    <row r="10" spans="1:10" ht="31.5">
      <c r="A10" s="375" t="s">
        <v>617</v>
      </c>
      <c r="B10" s="105"/>
      <c r="C10" s="105"/>
      <c r="D10" s="105"/>
      <c r="E10" s="105"/>
      <c r="F10" s="105"/>
      <c r="G10" s="105"/>
      <c r="H10" s="105"/>
      <c r="I10" s="105"/>
      <c r="J10" s="104"/>
    </row>
    <row r="11" spans="1:10" ht="47.25">
      <c r="A11" s="375" t="s">
        <v>618</v>
      </c>
      <c r="B11" s="105"/>
      <c r="C11" s="105"/>
      <c r="D11" s="105"/>
      <c r="E11" s="105"/>
      <c r="F11" s="105"/>
      <c r="G11" s="105"/>
      <c r="H11" s="105"/>
      <c r="I11" s="105"/>
      <c r="J11" s="104"/>
    </row>
    <row r="12" spans="1:10" ht="31.5">
      <c r="A12" s="375" t="s">
        <v>619</v>
      </c>
      <c r="B12" s="105"/>
      <c r="C12" s="105"/>
      <c r="D12" s="105"/>
      <c r="E12" s="105"/>
      <c r="F12" s="105"/>
      <c r="G12" s="105"/>
      <c r="H12" s="105"/>
      <c r="I12" s="105"/>
      <c r="J12" s="104"/>
    </row>
    <row r="13" spans="1:10" ht="47.25">
      <c r="A13" s="375" t="s">
        <v>620</v>
      </c>
      <c r="B13" s="105"/>
      <c r="C13" s="105"/>
      <c r="D13" s="105"/>
      <c r="E13" s="105"/>
      <c r="F13" s="105"/>
      <c r="G13" s="105"/>
      <c r="H13" s="105"/>
      <c r="I13" s="105"/>
      <c r="J13" s="104"/>
    </row>
    <row r="14" spans="1:10" ht="31.5">
      <c r="A14" s="375" t="s">
        <v>621</v>
      </c>
      <c r="B14" s="105"/>
      <c r="C14" s="105"/>
      <c r="D14" s="105"/>
      <c r="E14" s="105"/>
      <c r="F14" s="105"/>
      <c r="G14" s="105"/>
      <c r="H14" s="105"/>
      <c r="I14" s="105"/>
      <c r="J14" s="104"/>
    </row>
    <row r="15" spans="1:10" ht="47.25">
      <c r="A15" s="375" t="s">
        <v>622</v>
      </c>
      <c r="B15" s="105"/>
      <c r="C15" s="105"/>
      <c r="D15" s="105"/>
      <c r="E15" s="105"/>
      <c r="F15" s="105"/>
      <c r="G15" s="105"/>
      <c r="H15" s="105"/>
      <c r="I15" s="105"/>
      <c r="J15" s="104"/>
    </row>
    <row r="16" spans="1:10" ht="47.25">
      <c r="A16" s="375" t="s">
        <v>623</v>
      </c>
      <c r="B16" s="105"/>
      <c r="C16" s="105"/>
      <c r="D16" s="105"/>
      <c r="E16" s="105"/>
      <c r="F16" s="105"/>
      <c r="G16" s="105"/>
      <c r="H16" s="105"/>
      <c r="I16" s="105"/>
      <c r="J16" s="104"/>
    </row>
    <row r="17" spans="1:10" ht="63">
      <c r="A17" s="375" t="s">
        <v>624</v>
      </c>
      <c r="B17" s="105"/>
      <c r="C17" s="105"/>
      <c r="D17" s="105"/>
      <c r="E17" s="105"/>
      <c r="F17" s="105"/>
      <c r="G17" s="105"/>
      <c r="H17" s="105"/>
      <c r="I17" s="105"/>
      <c r="J17" s="104"/>
    </row>
    <row r="18" spans="1:10" ht="31.5">
      <c r="A18" s="375" t="s">
        <v>625</v>
      </c>
      <c r="B18" s="105"/>
      <c r="C18" s="105"/>
      <c r="D18" s="105"/>
      <c r="E18" s="105"/>
      <c r="F18" s="105"/>
      <c r="G18" s="105"/>
      <c r="H18" s="105"/>
      <c r="I18" s="105"/>
      <c r="J18" s="104"/>
    </row>
    <row r="19" spans="1:10" ht="47.25">
      <c r="A19" s="375" t="s">
        <v>626</v>
      </c>
      <c r="B19" s="105"/>
      <c r="C19" s="105"/>
      <c r="D19" s="105"/>
      <c r="E19" s="105"/>
      <c r="F19" s="105"/>
      <c r="G19" s="105"/>
      <c r="H19" s="105"/>
      <c r="I19" s="105"/>
      <c r="J19" s="104"/>
    </row>
    <row r="20" spans="1:10" ht="18" customHeight="1">
      <c r="A20" s="375" t="s">
        <v>627</v>
      </c>
      <c r="B20" s="105"/>
      <c r="C20" s="105"/>
      <c r="D20" s="105"/>
      <c r="E20" s="105"/>
      <c r="F20" s="105"/>
      <c r="G20" s="105"/>
      <c r="H20" s="105"/>
      <c r="I20" s="105"/>
      <c r="J20" s="104"/>
    </row>
    <row r="21" spans="1:10" ht="47.25">
      <c r="A21" s="375" t="s">
        <v>628</v>
      </c>
      <c r="B21" s="105"/>
      <c r="C21" s="105"/>
      <c r="D21" s="105"/>
      <c r="E21" s="105"/>
      <c r="F21" s="105"/>
      <c r="G21" s="105"/>
      <c r="H21" s="105"/>
      <c r="I21" s="105"/>
      <c r="J21" s="104"/>
    </row>
    <row r="22" spans="1:10" ht="47.25">
      <c r="A22" s="375" t="s">
        <v>629</v>
      </c>
      <c r="B22" s="105"/>
      <c r="C22" s="105"/>
      <c r="D22" s="105"/>
      <c r="E22" s="105"/>
      <c r="F22" s="105"/>
      <c r="G22" s="105"/>
      <c r="H22" s="105"/>
      <c r="I22" s="105"/>
      <c r="J22" s="104"/>
    </row>
    <row r="23" spans="1:10" ht="15.75">
      <c r="A23" s="105"/>
      <c r="B23" s="105"/>
      <c r="C23" s="105"/>
      <c r="D23" s="105"/>
      <c r="E23" s="105"/>
      <c r="F23" s="105"/>
      <c r="G23" s="105"/>
      <c r="H23" s="105"/>
      <c r="I23" s="105"/>
      <c r="J23" s="104"/>
    </row>
    <row r="24" spans="1:10" ht="15.75">
      <c r="A24" s="156" t="s">
        <v>193</v>
      </c>
      <c r="B24" s="105"/>
      <c r="C24" s="105"/>
      <c r="D24" s="105"/>
      <c r="E24" s="105"/>
      <c r="F24" s="105"/>
      <c r="G24" s="105"/>
      <c r="H24" s="105"/>
      <c r="I24" s="105"/>
      <c r="J24" s="104"/>
    </row>
    <row r="25" spans="1:10" ht="15.75">
      <c r="A25" s="156" t="s">
        <v>196</v>
      </c>
      <c r="B25" s="105"/>
      <c r="C25" s="105"/>
      <c r="D25" s="105"/>
      <c r="E25" s="105"/>
      <c r="F25" s="105"/>
      <c r="G25" s="105"/>
      <c r="H25" s="105"/>
      <c r="I25" s="105"/>
      <c r="J25" s="104"/>
    </row>
    <row r="26" spans="1:10" ht="15.75">
      <c r="A26" s="156" t="s">
        <v>443</v>
      </c>
      <c r="B26" s="105"/>
      <c r="C26" s="186"/>
      <c r="D26" s="186"/>
      <c r="E26" s="186"/>
      <c r="F26" s="186"/>
      <c r="G26" s="186"/>
      <c r="H26" s="186"/>
      <c r="I26" s="105"/>
      <c r="J26" s="104"/>
    </row>
    <row r="27" spans="1:10" ht="15.75">
      <c r="A27" s="187" t="s">
        <v>444</v>
      </c>
      <c r="B27" s="186"/>
      <c r="C27" s="186"/>
      <c r="D27" s="186"/>
      <c r="E27" s="186"/>
      <c r="F27" s="186"/>
      <c r="G27" s="105"/>
      <c r="H27" s="105"/>
      <c r="I27" s="105"/>
      <c r="J27" s="104"/>
    </row>
  </sheetData>
  <phoneticPr fontId="0" type="noConversion"/>
  <pageMargins left="0.75" right="0.75" top="1" bottom="1" header="0.5" footer="0.5"/>
  <pageSetup scale="90" orientation="portrait" r:id="rId1"/>
  <headerFooter alignWithMargins="0">
    <oddFooter>&amp;L&amp;D&amp;C&amp;F&amp;R&amp;A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28"/>
  <sheetViews>
    <sheetView workbookViewId="0">
      <selection activeCell="A10" sqref="A10"/>
    </sheetView>
  </sheetViews>
  <sheetFormatPr defaultRowHeight="12.75"/>
  <cols>
    <col min="1" max="1" width="43.85546875" customWidth="1"/>
    <col min="2" max="2" width="7.140625" customWidth="1"/>
    <col min="3" max="3" width="6.140625" customWidth="1"/>
    <col min="4" max="4" width="5.85546875" customWidth="1"/>
    <col min="5" max="5" width="6.28515625" customWidth="1"/>
    <col min="6" max="6" width="15.140625" customWidth="1"/>
  </cols>
  <sheetData>
    <row r="1" spans="1:6" ht="16.5" thickTop="1">
      <c r="A1" s="97" t="s">
        <v>106</v>
      </c>
      <c r="B1" s="49"/>
      <c r="C1" s="49"/>
      <c r="D1" s="49"/>
      <c r="E1" s="49"/>
      <c r="F1" s="138">
        <f>'Tax Credit'!A1</f>
        <v>0</v>
      </c>
    </row>
    <row r="2" spans="1:6" ht="15.75">
      <c r="A2" s="386" t="s">
        <v>569</v>
      </c>
      <c r="B2" s="387"/>
      <c r="C2" s="388"/>
      <c r="D2" s="84"/>
      <c r="E2" s="84"/>
      <c r="F2" s="85"/>
    </row>
    <row r="3" spans="1:6" ht="15.75">
      <c r="A3" s="103">
        <f>'Tax Credit'!C2</f>
        <v>0</v>
      </c>
      <c r="B3" s="497" t="s">
        <v>126</v>
      </c>
      <c r="C3" s="498"/>
      <c r="D3" s="501" t="s">
        <v>128</v>
      </c>
      <c r="E3" s="501"/>
      <c r="F3" s="85"/>
    </row>
    <row r="4" spans="1:6" ht="15.75">
      <c r="A4" s="57"/>
      <c r="B4" s="499" t="s">
        <v>127</v>
      </c>
      <c r="C4" s="500"/>
      <c r="D4" s="497" t="s">
        <v>129</v>
      </c>
      <c r="E4" s="502"/>
      <c r="F4" s="86"/>
    </row>
    <row r="5" spans="1:6" ht="16.5" thickBot="1">
      <c r="A5" s="90" t="s">
        <v>107</v>
      </c>
      <c r="B5" s="91" t="s">
        <v>108</v>
      </c>
      <c r="C5" s="91" t="s">
        <v>109</v>
      </c>
      <c r="D5" s="91" t="s">
        <v>108</v>
      </c>
      <c r="E5" s="91" t="s">
        <v>109</v>
      </c>
      <c r="F5" s="92" t="s">
        <v>110</v>
      </c>
    </row>
    <row r="6" spans="1:6" ht="16.5" thickTop="1">
      <c r="A6" s="93" t="s">
        <v>111</v>
      </c>
      <c r="B6" s="94"/>
      <c r="C6" s="94"/>
      <c r="D6" s="94"/>
      <c r="E6" s="94"/>
      <c r="F6" s="301">
        <v>0</v>
      </c>
    </row>
    <row r="7" spans="1:6" ht="15.75">
      <c r="A7" s="95" t="s">
        <v>112</v>
      </c>
      <c r="B7" s="96"/>
      <c r="C7" s="96"/>
      <c r="D7" s="96"/>
      <c r="E7" s="96"/>
      <c r="F7" s="302">
        <v>0</v>
      </c>
    </row>
    <row r="8" spans="1:6" ht="15.75">
      <c r="A8" s="95" t="s">
        <v>451</v>
      </c>
      <c r="B8" s="96"/>
      <c r="C8" s="96"/>
      <c r="D8" s="96"/>
      <c r="E8" s="96"/>
      <c r="F8" s="302">
        <v>0</v>
      </c>
    </row>
    <row r="9" spans="1:6" ht="15.75">
      <c r="A9" s="95" t="s">
        <v>218</v>
      </c>
      <c r="B9" s="96"/>
      <c r="C9" s="96"/>
      <c r="D9" s="96"/>
      <c r="E9" s="96"/>
      <c r="F9" s="302">
        <v>0</v>
      </c>
    </row>
    <row r="10" spans="1:6" ht="15.75">
      <c r="A10" s="95" t="s">
        <v>452</v>
      </c>
      <c r="B10" s="96"/>
      <c r="C10" s="96"/>
      <c r="D10" s="96"/>
      <c r="E10" s="96"/>
      <c r="F10" s="302">
        <v>0</v>
      </c>
    </row>
    <row r="11" spans="1:6" ht="15.75">
      <c r="A11" s="95" t="s">
        <v>318</v>
      </c>
      <c r="B11" s="96"/>
      <c r="C11" s="96"/>
      <c r="D11" s="96"/>
      <c r="E11" s="96"/>
      <c r="F11" s="302">
        <v>0</v>
      </c>
    </row>
    <row r="12" spans="1:6" ht="15.75">
      <c r="A12" s="95" t="s">
        <v>113</v>
      </c>
      <c r="B12" s="96"/>
      <c r="C12" s="96"/>
      <c r="D12" s="96"/>
      <c r="E12" s="96"/>
      <c r="F12" s="302">
        <v>0</v>
      </c>
    </row>
    <row r="13" spans="1:6" ht="15.75">
      <c r="A13" s="95" t="s">
        <v>114</v>
      </c>
      <c r="B13" s="96"/>
      <c r="C13" s="96"/>
      <c r="D13" s="96"/>
      <c r="E13" s="96"/>
      <c r="F13" s="302">
        <v>0</v>
      </c>
    </row>
    <row r="14" spans="1:6" ht="15.75">
      <c r="A14" s="95" t="s">
        <v>115</v>
      </c>
      <c r="B14" s="96"/>
      <c r="C14" s="96"/>
      <c r="D14" s="96"/>
      <c r="E14" s="96"/>
      <c r="F14" s="126">
        <f>'Tax Credit'!B34</f>
        <v>0</v>
      </c>
    </row>
    <row r="15" spans="1:6" ht="16.7" customHeight="1">
      <c r="A15" s="95" t="s">
        <v>116</v>
      </c>
      <c r="B15" s="96"/>
      <c r="C15" s="96"/>
      <c r="D15" s="96"/>
      <c r="E15" s="96"/>
      <c r="F15" s="126">
        <f>'Project Income and Expense'!D80</f>
        <v>0</v>
      </c>
    </row>
    <row r="16" spans="1:6" ht="16.7" customHeight="1">
      <c r="A16" s="95" t="s">
        <v>117</v>
      </c>
      <c r="B16" s="96"/>
      <c r="C16" s="96"/>
      <c r="D16" s="96"/>
      <c r="E16" s="96"/>
      <c r="F16" s="126">
        <f>'Project Income and Expense'!D86</f>
        <v>0</v>
      </c>
    </row>
    <row r="17" spans="1:6" ht="16.7" customHeight="1">
      <c r="A17" s="95" t="s">
        <v>243</v>
      </c>
      <c r="B17" s="96"/>
      <c r="C17" s="96"/>
      <c r="D17" s="96"/>
      <c r="E17" s="96"/>
      <c r="F17" s="126">
        <f>'Project Income and Expense'!D92</f>
        <v>0</v>
      </c>
    </row>
    <row r="18" spans="1:6" ht="16.7" customHeight="1">
      <c r="A18" s="95" t="s">
        <v>118</v>
      </c>
      <c r="B18" s="96"/>
      <c r="C18" s="96"/>
      <c r="D18" s="96"/>
      <c r="E18" s="96"/>
      <c r="F18" s="255">
        <f>'Project Income and Expense'!D98</f>
        <v>0</v>
      </c>
    </row>
    <row r="19" spans="1:6" ht="15.75">
      <c r="A19" s="58" t="s">
        <v>244</v>
      </c>
      <c r="B19" s="87"/>
      <c r="C19" s="87"/>
      <c r="D19" s="87"/>
      <c r="E19" s="87"/>
      <c r="F19" s="303">
        <v>0</v>
      </c>
    </row>
    <row r="20" spans="1:6" ht="16.5" thickBot="1">
      <c r="A20" s="89" t="s">
        <v>119</v>
      </c>
      <c r="B20" s="88"/>
      <c r="C20" s="88"/>
      <c r="D20" s="88"/>
      <c r="E20" s="88"/>
      <c r="F20" s="139">
        <f>SUM(F6:F19)</f>
        <v>0</v>
      </c>
    </row>
    <row r="21" spans="1:6" ht="13.5" thickTop="1">
      <c r="A21" t="s">
        <v>130</v>
      </c>
    </row>
    <row r="22" spans="1:6">
      <c r="A22" t="s">
        <v>131</v>
      </c>
    </row>
    <row r="24" spans="1:6">
      <c r="A24" s="127" t="s">
        <v>120</v>
      </c>
      <c r="B24" s="127"/>
      <c r="C24" s="127"/>
      <c r="D24" s="127" t="str">
        <f>IF($F$20='Project Development Cost'!$B$85,"YES","NO")</f>
        <v>YES</v>
      </c>
      <c r="E24" s="127"/>
      <c r="F24" s="127"/>
    </row>
    <row r="25" spans="1:6">
      <c r="A25" s="127"/>
      <c r="B25" s="127"/>
      <c r="C25" s="127"/>
      <c r="D25" s="127"/>
      <c r="E25" s="127"/>
      <c r="F25" s="127"/>
    </row>
    <row r="26" spans="1:6">
      <c r="A26" s="127" t="s">
        <v>121</v>
      </c>
      <c r="B26" s="127"/>
      <c r="C26" s="495">
        <f>F20-'Project Development Cost'!B85</f>
        <v>0</v>
      </c>
      <c r="D26" s="496"/>
      <c r="E26" s="127"/>
      <c r="F26" s="127"/>
    </row>
    <row r="27" spans="1:6">
      <c r="A27" s="127"/>
      <c r="B27" s="127"/>
      <c r="C27" s="127"/>
      <c r="D27" s="127"/>
      <c r="E27" s="127"/>
      <c r="F27" s="127"/>
    </row>
    <row r="28" spans="1:6">
      <c r="A28" s="127" t="s">
        <v>122</v>
      </c>
      <c r="B28" s="127"/>
      <c r="C28" s="128" t="str">
        <f>IF(F20&gt;'Project Development Cost'!B85,"Sources","Total Development Cost")</f>
        <v>Total Development Cost</v>
      </c>
      <c r="D28" s="127"/>
      <c r="E28" s="127"/>
      <c r="F28" s="127"/>
    </row>
  </sheetData>
  <mergeCells count="5">
    <mergeCell ref="C26:D26"/>
    <mergeCell ref="B3:C3"/>
    <mergeCell ref="B4:C4"/>
    <mergeCell ref="D3:E3"/>
    <mergeCell ref="D4:E4"/>
  </mergeCells>
  <phoneticPr fontId="0" type="noConversion"/>
  <pageMargins left="0.75" right="0.75" top="1" bottom="1" header="0.5" footer="0.5"/>
  <pageSetup orientation="portrait" horizontalDpi="4294967292" r:id="rId1"/>
  <headerFooter alignWithMargins="0">
    <oddHeader>&amp;LGOAL 2008: Section IV</oddHeader>
    <oddFooter>&amp;L&amp;F&amp;C&amp;A&amp;R&amp;D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D8"/>
  <sheetViews>
    <sheetView workbookViewId="0">
      <selection activeCell="G10" sqref="G10"/>
    </sheetView>
  </sheetViews>
  <sheetFormatPr defaultRowHeight="12.75"/>
  <cols>
    <col min="2" max="2" width="32.28515625" customWidth="1"/>
  </cols>
  <sheetData>
    <row r="1" spans="1:4" ht="15">
      <c r="A1" s="260" t="s">
        <v>273</v>
      </c>
      <c r="B1" s="261"/>
      <c r="C1" s="260"/>
      <c r="D1" s="250"/>
    </row>
    <row r="2" spans="1:4" ht="15">
      <c r="A2" s="260"/>
      <c r="B2" s="261" t="s">
        <v>275</v>
      </c>
      <c r="C2" s="321">
        <f>'Project Income and Expense'!B52</f>
        <v>0</v>
      </c>
      <c r="D2" s="250"/>
    </row>
    <row r="3" spans="1:4" ht="30">
      <c r="A3" s="260"/>
      <c r="B3" s="261" t="s">
        <v>276</v>
      </c>
      <c r="C3" s="262">
        <f>ROUNDUP(C2*0.02, 0)</f>
        <v>0</v>
      </c>
      <c r="D3" s="250"/>
    </row>
    <row r="4" spans="1:4" ht="30">
      <c r="A4" s="260"/>
      <c r="B4" s="261" t="s">
        <v>277</v>
      </c>
      <c r="C4" s="262">
        <f>ROUNDUP(C2*0.05, 0)</f>
        <v>0</v>
      </c>
      <c r="D4" s="250"/>
    </row>
    <row r="5" spans="1:4" ht="15">
      <c r="A5" s="260"/>
      <c r="B5" s="261"/>
      <c r="C5" s="260"/>
      <c r="D5" s="250"/>
    </row>
    <row r="6" spans="1:4" ht="45">
      <c r="A6" s="234"/>
      <c r="B6" s="263" t="s">
        <v>319</v>
      </c>
      <c r="C6" s="239">
        <f>C3+C4</f>
        <v>0</v>
      </c>
    </row>
    <row r="7" spans="1:4">
      <c r="A7" s="234"/>
      <c r="B7" s="234"/>
      <c r="C7" s="234"/>
    </row>
    <row r="8" spans="1:4" ht="60">
      <c r="A8" s="234"/>
      <c r="B8" s="263" t="s">
        <v>320</v>
      </c>
      <c r="C8" s="279"/>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19"/>
  <sheetViews>
    <sheetView workbookViewId="0">
      <selection activeCell="B9" sqref="B9"/>
    </sheetView>
  </sheetViews>
  <sheetFormatPr defaultRowHeight="12.75"/>
  <cols>
    <col min="1" max="1" width="58.28515625" customWidth="1"/>
  </cols>
  <sheetData>
    <row r="1" spans="1:14" ht="15.75">
      <c r="A1" s="272" t="s">
        <v>335</v>
      </c>
      <c r="B1" s="251" t="s">
        <v>278</v>
      </c>
    </row>
    <row r="2" spans="1:14" ht="15">
      <c r="A2" s="264" t="s">
        <v>279</v>
      </c>
      <c r="B2" s="271">
        <f>'Project Income and Expense'!B52</f>
        <v>0</v>
      </c>
      <c r="N2" s="233" t="s">
        <v>109</v>
      </c>
    </row>
    <row r="3" spans="1:14" ht="15">
      <c r="A3" s="264" t="s">
        <v>280</v>
      </c>
      <c r="B3" s="443">
        <f>'Project Income and Expense'!B10+'Project Income and Expense'!B18+'Project Income and Expense'!B26+'Project Income and Expense'!B34+'Project Income and Expense'!B42+'Project Income and Expense'!B50</f>
        <v>0</v>
      </c>
    </row>
    <row r="4" spans="1:14" ht="15">
      <c r="A4" s="264" t="s">
        <v>281</v>
      </c>
      <c r="B4" s="443">
        <f>'Project Income and Expense'!B5+'Project Income and Expense'!B13+'Project Income and Expense'!B21+'Project Income and Expense'!B29+'Project Income and Expense'!B37+'Project Income and Expense'!B45</f>
        <v>0</v>
      </c>
    </row>
    <row r="5" spans="1:14" ht="15">
      <c r="A5" s="264" t="s">
        <v>282</v>
      </c>
      <c r="B5" s="443">
        <f>'Project Income and Expense'!B6+'Project Income and Expense'!B14+'Project Income and Expense'!B22+'Project Income and Expense'!B30+'Project Income and Expense'!B38+'Project Income and Expense'!B46</f>
        <v>0</v>
      </c>
    </row>
    <row r="6" spans="1:14" ht="15">
      <c r="A6" s="264" t="s">
        <v>283</v>
      </c>
      <c r="B6" s="443">
        <f>'Project Income and Expense'!B7+'Project Income and Expense'!B15+'Project Income and Expense'!B23+'Project Income and Expense'!B31+'Project Income and Expense'!B39+'Project Income and Expense'!B47</f>
        <v>0</v>
      </c>
    </row>
    <row r="7" spans="1:14" ht="15">
      <c r="A7" s="267" t="s">
        <v>595</v>
      </c>
      <c r="B7" s="443">
        <f>'Project Income and Expense'!B8+'Project Income and Expense'!B16+'Project Income and Expense'!B24+'Project Income and Expense'!B32+'Project Income and Expense'!B40+'Project Income and Expense'!B48</f>
        <v>0</v>
      </c>
    </row>
    <row r="8" spans="1:14" ht="15">
      <c r="A8" s="267" t="s">
        <v>325</v>
      </c>
      <c r="B8" s="410">
        <v>0</v>
      </c>
    </row>
    <row r="9" spans="1:14" ht="15">
      <c r="A9" s="267" t="s">
        <v>326</v>
      </c>
      <c r="B9" s="410">
        <v>0</v>
      </c>
    </row>
    <row r="10" spans="1:14" ht="15">
      <c r="A10" s="251"/>
      <c r="B10" s="251"/>
    </row>
    <row r="12" spans="1:14" ht="15">
      <c r="A12" s="264" t="s">
        <v>322</v>
      </c>
      <c r="B12" s="266">
        <f>B2-B3</f>
        <v>0</v>
      </c>
    </row>
    <row r="13" spans="1:14" ht="30">
      <c r="A13" s="265" t="s">
        <v>324</v>
      </c>
      <c r="B13" s="266">
        <f>IF(B12&gt;19, ROUNDDOWN(B12*0.05, 0), 0)</f>
        <v>0</v>
      </c>
    </row>
    <row r="14" spans="1:14" ht="15">
      <c r="A14" s="265" t="s">
        <v>323</v>
      </c>
      <c r="B14" s="266" t="str">
        <f>IF(B13&gt;SUM(B8:B9), "No","Yes")</f>
        <v>Yes</v>
      </c>
    </row>
    <row r="15" spans="1:14" ht="15">
      <c r="A15" s="251"/>
      <c r="B15" s="251"/>
    </row>
    <row r="17" spans="1:2" ht="75">
      <c r="A17" s="268" t="s">
        <v>321</v>
      </c>
      <c r="B17" s="251"/>
    </row>
    <row r="19" spans="1:2" ht="60">
      <c r="A19" s="269" t="s">
        <v>327</v>
      </c>
    </row>
  </sheetData>
  <conditionalFormatting sqref="B14">
    <cfRule type="containsText" dxfId="2" priority="1" stopIfTrue="1" operator="containsText" text="No">
      <formula>NOT(ISERROR(SEARCH("No",B14)))</formula>
    </cfRule>
    <cfRule type="containsText" dxfId="1" priority="2" stopIfTrue="1" operator="containsText" text="Yes">
      <formula>NOT(ISERROR(SEARCH("Yes",B14)))</formula>
    </cfRule>
    <cfRule type="cellIs" dxfId="0" priority="3" stopIfTrue="1" operator="equal">
      <formula>"""Yes"""</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E39"/>
  <sheetViews>
    <sheetView topLeftCell="A17" zoomScale="115" zoomScaleNormal="115" workbookViewId="0">
      <selection activeCell="B7" sqref="B7"/>
    </sheetView>
  </sheetViews>
  <sheetFormatPr defaultRowHeight="12.75"/>
  <cols>
    <col min="1" max="1" width="30.85546875" bestFit="1" customWidth="1"/>
    <col min="2" max="2" width="40" customWidth="1"/>
    <col min="3" max="3" width="14.85546875" bestFit="1" customWidth="1"/>
    <col min="4" max="4" width="15" customWidth="1"/>
    <col min="5" max="5" width="16.42578125" customWidth="1"/>
  </cols>
  <sheetData>
    <row r="1" spans="1:5" ht="31.5">
      <c r="A1" s="394" t="s">
        <v>408</v>
      </c>
      <c r="B1" s="395" t="s">
        <v>409</v>
      </c>
      <c r="C1" s="396" t="s">
        <v>271</v>
      </c>
      <c r="D1" s="397" t="s">
        <v>328</v>
      </c>
      <c r="E1" s="398" t="s">
        <v>329</v>
      </c>
    </row>
    <row r="2" spans="1:5" ht="15.6" customHeight="1">
      <c r="A2" s="503" t="s">
        <v>270</v>
      </c>
      <c r="B2" s="270" t="s">
        <v>596</v>
      </c>
      <c r="C2" s="306">
        <v>20</v>
      </c>
      <c r="D2" s="304"/>
      <c r="E2" s="414"/>
    </row>
    <row r="3" spans="1:5" ht="15" customHeight="1">
      <c r="A3" s="503"/>
      <c r="B3" s="270" t="s">
        <v>597</v>
      </c>
      <c r="C3" s="306">
        <v>1</v>
      </c>
      <c r="D3" s="304"/>
      <c r="E3" s="414"/>
    </row>
    <row r="4" spans="1:5" ht="15" customHeight="1">
      <c r="A4" s="503" t="s">
        <v>272</v>
      </c>
      <c r="B4" s="270" t="s">
        <v>580</v>
      </c>
      <c r="C4" s="306">
        <v>8</v>
      </c>
      <c r="D4" s="304"/>
      <c r="E4" s="415"/>
    </row>
    <row r="5" spans="1:5" ht="15.6" customHeight="1">
      <c r="A5" s="503"/>
      <c r="B5" s="270" t="s">
        <v>594</v>
      </c>
      <c r="C5" s="306">
        <v>5</v>
      </c>
      <c r="D5" s="304"/>
      <c r="E5" s="415"/>
    </row>
    <row r="6" spans="1:5" ht="15.6" customHeight="1">
      <c r="A6" s="503"/>
      <c r="B6" s="270" t="s">
        <v>575</v>
      </c>
      <c r="C6" s="306">
        <v>6</v>
      </c>
      <c r="D6" s="304"/>
      <c r="E6" s="415"/>
    </row>
    <row r="7" spans="1:5" ht="15.6" customHeight="1">
      <c r="A7" s="503"/>
      <c r="B7" s="270" t="s">
        <v>598</v>
      </c>
      <c r="C7" s="306">
        <v>2</v>
      </c>
      <c r="D7" s="304"/>
      <c r="E7" s="415"/>
    </row>
    <row r="8" spans="1:5" ht="15.6" customHeight="1">
      <c r="A8" s="503"/>
      <c r="B8" s="270" t="s">
        <v>273</v>
      </c>
      <c r="C8" s="306">
        <v>8</v>
      </c>
      <c r="D8" s="304"/>
      <c r="E8" s="415"/>
    </row>
    <row r="9" spans="1:5" ht="15.6" customHeight="1">
      <c r="A9" s="503"/>
      <c r="B9" s="270" t="s">
        <v>576</v>
      </c>
      <c r="C9" s="306">
        <v>16</v>
      </c>
      <c r="D9" s="304"/>
      <c r="E9" s="414"/>
    </row>
    <row r="10" spans="1:5" ht="15.6" customHeight="1">
      <c r="A10" s="503"/>
      <c r="B10" s="270" t="s">
        <v>577</v>
      </c>
      <c r="C10" s="306">
        <v>1</v>
      </c>
      <c r="D10" s="304"/>
      <c r="E10" s="414"/>
    </row>
    <row r="11" spans="1:5" ht="15.6" customHeight="1">
      <c r="A11" s="503"/>
      <c r="B11" s="270" t="s">
        <v>578</v>
      </c>
      <c r="C11" s="306">
        <v>3</v>
      </c>
      <c r="D11" s="304"/>
      <c r="E11" s="414"/>
    </row>
    <row r="12" spans="1:5" ht="15.6" customHeight="1">
      <c r="A12" s="503"/>
      <c r="B12" s="270" t="s">
        <v>579</v>
      </c>
      <c r="C12" s="416">
        <v>8</v>
      </c>
      <c r="D12" s="304"/>
      <c r="E12" s="414"/>
    </row>
    <row r="13" spans="1:5" ht="15.6" customHeight="1">
      <c r="A13" s="503" t="s">
        <v>274</v>
      </c>
      <c r="B13" s="270" t="s">
        <v>587</v>
      </c>
      <c r="C13" s="306">
        <v>12</v>
      </c>
      <c r="D13" s="304"/>
      <c r="E13" s="414"/>
    </row>
    <row r="14" spans="1:5" ht="15.6" customHeight="1">
      <c r="A14" s="503"/>
      <c r="B14" s="270" t="s">
        <v>588</v>
      </c>
      <c r="C14" s="306">
        <v>1</v>
      </c>
      <c r="D14" s="304"/>
      <c r="E14" s="414"/>
    </row>
    <row r="15" spans="1:5" ht="15.6" customHeight="1">
      <c r="A15" s="503"/>
      <c r="B15" s="270" t="s">
        <v>599</v>
      </c>
      <c r="C15" s="306">
        <v>8</v>
      </c>
      <c r="D15" s="304"/>
      <c r="E15" s="414"/>
    </row>
    <row r="16" spans="1:5" ht="15.6" customHeight="1">
      <c r="A16" s="503"/>
      <c r="B16" s="270" t="s">
        <v>600</v>
      </c>
      <c r="C16" s="306">
        <v>12</v>
      </c>
      <c r="D16" s="304"/>
      <c r="E16" s="414"/>
    </row>
    <row r="17" spans="1:5" ht="15.6" customHeight="1">
      <c r="A17" s="503"/>
      <c r="B17" s="270" t="s">
        <v>601</v>
      </c>
      <c r="C17" s="306">
        <v>1</v>
      </c>
      <c r="D17" s="304"/>
      <c r="E17" s="414"/>
    </row>
    <row r="18" spans="1:5" ht="15.6" customHeight="1">
      <c r="A18" s="503"/>
      <c r="B18" s="270" t="s">
        <v>589</v>
      </c>
      <c r="C18" s="306">
        <v>1</v>
      </c>
      <c r="D18" s="304"/>
      <c r="E18" s="414"/>
    </row>
    <row r="19" spans="1:5" ht="15.6" customHeight="1">
      <c r="A19" s="503"/>
      <c r="B19" s="270" t="s">
        <v>590</v>
      </c>
      <c r="C19" s="306">
        <v>1</v>
      </c>
      <c r="D19" s="304"/>
      <c r="E19" s="414"/>
    </row>
    <row r="20" spans="1:5" ht="15.6" customHeight="1">
      <c r="A20" s="503"/>
      <c r="B20" s="270" t="s">
        <v>591</v>
      </c>
      <c r="C20" s="306">
        <v>8</v>
      </c>
      <c r="D20" s="304"/>
      <c r="E20" s="414"/>
    </row>
    <row r="21" spans="1:5" ht="15.6" customHeight="1">
      <c r="A21" s="503"/>
      <c r="B21" s="270" t="s">
        <v>592</v>
      </c>
      <c r="C21" s="306">
        <v>2</v>
      </c>
      <c r="D21" s="304"/>
      <c r="E21" s="414"/>
    </row>
    <row r="22" spans="1:5" ht="15.6" customHeight="1">
      <c r="A22" s="503" t="s">
        <v>602</v>
      </c>
      <c r="B22" s="270" t="s">
        <v>603</v>
      </c>
      <c r="C22" s="306">
        <v>15</v>
      </c>
      <c r="D22" s="304"/>
      <c r="E22" s="414"/>
    </row>
    <row r="23" spans="1:5" ht="15.6" customHeight="1">
      <c r="A23" s="503"/>
      <c r="B23" s="270" t="s">
        <v>604</v>
      </c>
      <c r="C23" s="306">
        <v>15</v>
      </c>
      <c r="D23" s="304"/>
      <c r="E23" s="414"/>
    </row>
    <row r="24" spans="1:5" ht="15.6" customHeight="1">
      <c r="A24" s="503"/>
      <c r="B24" s="270" t="s">
        <v>605</v>
      </c>
      <c r="C24" s="306">
        <v>15</v>
      </c>
      <c r="D24" s="304"/>
      <c r="E24" s="414"/>
    </row>
    <row r="25" spans="1:5" ht="15.6" customHeight="1">
      <c r="A25" s="503" t="s">
        <v>606</v>
      </c>
      <c r="B25" s="270" t="s">
        <v>607</v>
      </c>
      <c r="C25" s="306">
        <v>24</v>
      </c>
      <c r="D25" s="304"/>
      <c r="E25" s="414"/>
    </row>
    <row r="26" spans="1:5" ht="15" customHeight="1">
      <c r="A26" s="503"/>
      <c r="B26" s="270" t="s">
        <v>581</v>
      </c>
      <c r="C26" s="306">
        <v>1</v>
      </c>
      <c r="D26" s="304"/>
      <c r="E26" s="414"/>
    </row>
    <row r="27" spans="1:5" ht="16.5" customHeight="1">
      <c r="A27" s="503"/>
      <c r="B27" s="270" t="s">
        <v>582</v>
      </c>
      <c r="C27" s="306">
        <v>5</v>
      </c>
      <c r="D27" s="304"/>
      <c r="E27" s="414"/>
    </row>
    <row r="28" spans="1:5" ht="15" customHeight="1">
      <c r="A28" s="503"/>
      <c r="B28" s="270" t="s">
        <v>583</v>
      </c>
      <c r="C28" s="306">
        <v>-5</v>
      </c>
      <c r="D28" s="304"/>
      <c r="E28" s="414"/>
    </row>
    <row r="29" spans="1:5" ht="15.6" customHeight="1">
      <c r="A29" s="503"/>
      <c r="B29" s="270" t="s">
        <v>584</v>
      </c>
      <c r="C29" s="306">
        <v>1</v>
      </c>
      <c r="D29" s="304"/>
      <c r="E29" s="414"/>
    </row>
    <row r="30" spans="1:5" ht="15.6" customHeight="1">
      <c r="A30" s="503"/>
      <c r="B30" s="270" t="s">
        <v>585</v>
      </c>
      <c r="C30" s="306">
        <v>1</v>
      </c>
      <c r="D30" s="304"/>
      <c r="E30" s="414"/>
    </row>
    <row r="31" spans="1:5" ht="15.6" customHeight="1">
      <c r="A31" s="503"/>
      <c r="B31" s="270" t="s">
        <v>586</v>
      </c>
      <c r="C31" s="306">
        <v>-2</v>
      </c>
      <c r="D31" s="304"/>
      <c r="E31" s="414"/>
    </row>
    <row r="32" spans="1:5" ht="15.6" customHeight="1">
      <c r="A32" s="503"/>
      <c r="B32" s="270" t="s">
        <v>608</v>
      </c>
      <c r="C32" s="306">
        <v>8</v>
      </c>
      <c r="D32" s="304"/>
      <c r="E32" s="414"/>
    </row>
    <row r="33" spans="1:5" ht="15.6" customHeight="1">
      <c r="A33" s="504" t="s">
        <v>609</v>
      </c>
      <c r="B33" s="270" t="s">
        <v>615</v>
      </c>
      <c r="C33" s="306">
        <v>20</v>
      </c>
      <c r="D33" s="304"/>
      <c r="E33" s="414"/>
    </row>
    <row r="34" spans="1:5" ht="15" customHeight="1">
      <c r="A34" s="505"/>
      <c r="B34" s="270" t="s">
        <v>616</v>
      </c>
      <c r="C34" s="306">
        <v>8</v>
      </c>
      <c r="D34" s="304"/>
      <c r="E34" s="414"/>
    </row>
    <row r="35" spans="1:5" ht="15">
      <c r="A35" s="503" t="s">
        <v>610</v>
      </c>
      <c r="B35" s="270" t="s">
        <v>611</v>
      </c>
      <c r="C35" s="306">
        <v>1</v>
      </c>
      <c r="D35" s="304"/>
      <c r="E35" s="414"/>
    </row>
    <row r="36" spans="1:5" ht="15">
      <c r="A36" s="503"/>
      <c r="B36" s="270" t="s">
        <v>612</v>
      </c>
      <c r="C36" s="306"/>
      <c r="D36" s="304"/>
      <c r="E36" s="414"/>
    </row>
    <row r="37" spans="1:5" ht="15.75">
      <c r="A37" s="417" t="s">
        <v>613</v>
      </c>
      <c r="B37" s="270" t="s">
        <v>614</v>
      </c>
      <c r="C37" s="306">
        <v>6</v>
      </c>
      <c r="D37" s="304"/>
      <c r="E37" s="414"/>
    </row>
    <row r="39" spans="1:5" ht="15.75">
      <c r="D39" s="340">
        <f>SUM(D2:D37)</f>
        <v>0</v>
      </c>
      <c r="E39" s="341">
        <f>SUM(E2:E37)</f>
        <v>0</v>
      </c>
    </row>
  </sheetData>
  <mergeCells count="7">
    <mergeCell ref="A35:A36"/>
    <mergeCell ref="A33:A34"/>
    <mergeCell ref="A2:A3"/>
    <mergeCell ref="A4:A12"/>
    <mergeCell ref="A13:A21"/>
    <mergeCell ref="A22:A24"/>
    <mergeCell ref="A25:A32"/>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P27"/>
  <sheetViews>
    <sheetView workbookViewId="0">
      <selection activeCell="A33" sqref="A33"/>
    </sheetView>
  </sheetViews>
  <sheetFormatPr defaultRowHeight="12.75"/>
  <cols>
    <col min="1" max="1" width="30" bestFit="1" customWidth="1"/>
    <col min="2" max="2" width="32.28515625" customWidth="1"/>
    <col min="3" max="3" width="17.5703125" customWidth="1"/>
    <col min="4" max="4" width="22" customWidth="1"/>
    <col min="5" max="5" width="23.85546875" customWidth="1"/>
    <col min="6" max="6" width="43.28515625" customWidth="1"/>
  </cols>
  <sheetData>
    <row r="1" spans="1:16" ht="18.75">
      <c r="A1" s="506" t="s">
        <v>336</v>
      </c>
      <c r="B1" s="506"/>
      <c r="C1" s="506"/>
      <c r="D1" s="506"/>
      <c r="E1" s="506"/>
      <c r="F1" s="506"/>
    </row>
    <row r="2" spans="1:16" ht="6.6" customHeight="1">
      <c r="A2" s="273"/>
      <c r="B2" s="273"/>
      <c r="C2" s="273"/>
      <c r="D2" s="273"/>
      <c r="E2" s="273"/>
      <c r="F2" s="273"/>
    </row>
    <row r="3" spans="1:16" ht="45">
      <c r="A3" s="274" t="s">
        <v>337</v>
      </c>
      <c r="B3" s="274" t="s">
        <v>338</v>
      </c>
      <c r="C3" s="275" t="s">
        <v>339</v>
      </c>
      <c r="D3" s="275" t="s">
        <v>340</v>
      </c>
      <c r="E3" s="275" t="s">
        <v>341</v>
      </c>
      <c r="F3" s="275" t="s">
        <v>342</v>
      </c>
    </row>
    <row r="4" spans="1:16" ht="15.75">
      <c r="A4" s="276" t="s">
        <v>343</v>
      </c>
      <c r="B4" s="279"/>
      <c r="C4" s="280"/>
      <c r="D4" s="279"/>
      <c r="E4" s="279"/>
      <c r="F4" s="279"/>
      <c r="J4" s="281" t="s">
        <v>108</v>
      </c>
    </row>
    <row r="5" spans="1:16" ht="15.75">
      <c r="A5" s="276" t="s">
        <v>344</v>
      </c>
      <c r="B5" s="279"/>
      <c r="C5" s="280"/>
      <c r="D5" s="279"/>
      <c r="E5" s="279"/>
      <c r="F5" s="279"/>
      <c r="J5" s="281" t="s">
        <v>109</v>
      </c>
      <c r="P5" s="277" t="s">
        <v>108</v>
      </c>
    </row>
    <row r="6" spans="1:16" ht="15.75">
      <c r="A6" s="276" t="s">
        <v>345</v>
      </c>
      <c r="B6" s="279"/>
      <c r="C6" s="280"/>
      <c r="D6" s="279"/>
      <c r="E6" s="279"/>
      <c r="F6" s="279"/>
      <c r="J6" s="281" t="s">
        <v>364</v>
      </c>
      <c r="P6" s="277" t="s">
        <v>109</v>
      </c>
    </row>
    <row r="7" spans="1:16" ht="15.75">
      <c r="A7" s="276" t="s">
        <v>346</v>
      </c>
      <c r="B7" s="279"/>
      <c r="C7" s="280"/>
      <c r="D7" s="279"/>
      <c r="E7" s="279"/>
      <c r="F7" s="279"/>
      <c r="J7" s="281" t="s">
        <v>347</v>
      </c>
      <c r="P7" s="277" t="s">
        <v>347</v>
      </c>
    </row>
    <row r="8" spans="1:16" ht="15.75">
      <c r="A8" s="276" t="s">
        <v>348</v>
      </c>
      <c r="B8" s="279"/>
      <c r="C8" s="280"/>
      <c r="D8" s="279"/>
      <c r="E8" s="279"/>
      <c r="F8" s="279"/>
    </row>
    <row r="9" spans="1:16" ht="15.75">
      <c r="A9" s="276" t="s">
        <v>349</v>
      </c>
      <c r="B9" s="279"/>
      <c r="C9" s="280"/>
      <c r="D9" s="279"/>
      <c r="E9" s="279"/>
      <c r="F9" s="279"/>
    </row>
    <row r="10" spans="1:16" ht="15.75">
      <c r="A10" s="276" t="s">
        <v>350</v>
      </c>
      <c r="B10" s="279"/>
      <c r="C10" s="280"/>
      <c r="D10" s="279"/>
      <c r="E10" s="279"/>
      <c r="F10" s="279"/>
    </row>
    <row r="11" spans="1:16" ht="15.75">
      <c r="A11" s="276" t="s">
        <v>351</v>
      </c>
      <c r="B11" s="279"/>
      <c r="C11" s="280"/>
      <c r="D11" s="279"/>
      <c r="E11" s="279"/>
      <c r="F11" s="279"/>
    </row>
    <row r="12" spans="1:16" ht="15.75">
      <c r="A12" s="276" t="s">
        <v>352</v>
      </c>
      <c r="B12" s="279"/>
      <c r="C12" s="280"/>
      <c r="D12" s="279"/>
      <c r="E12" s="279"/>
      <c r="F12" s="279"/>
    </row>
    <row r="13" spans="1:16" ht="15.75">
      <c r="A13" s="276" t="s">
        <v>353</v>
      </c>
      <c r="B13" s="279"/>
      <c r="C13" s="280"/>
      <c r="D13" s="279"/>
      <c r="E13" s="279"/>
      <c r="F13" s="279"/>
    </row>
    <row r="14" spans="1:16" ht="15.75">
      <c r="A14" s="276" t="s">
        <v>354</v>
      </c>
      <c r="B14" s="279"/>
      <c r="C14" s="280"/>
      <c r="D14" s="279"/>
      <c r="E14" s="279"/>
      <c r="F14" s="279"/>
    </row>
    <row r="15" spans="1:16" ht="15.75">
      <c r="A15" s="276" t="s">
        <v>355</v>
      </c>
      <c r="B15" s="279"/>
      <c r="C15" s="280"/>
      <c r="D15" s="279"/>
      <c r="E15" s="279"/>
      <c r="F15" s="279"/>
    </row>
    <row r="16" spans="1:16" ht="15.75">
      <c r="A16" s="276" t="s">
        <v>356</v>
      </c>
      <c r="B16" s="279"/>
      <c r="C16" s="280"/>
      <c r="D16" s="279"/>
      <c r="E16" s="279"/>
      <c r="F16" s="279"/>
    </row>
    <row r="17" spans="1:6" ht="15.75">
      <c r="A17" s="276" t="s">
        <v>357</v>
      </c>
      <c r="B17" s="279"/>
      <c r="C17" s="280"/>
      <c r="D17" s="279"/>
      <c r="E17" s="279"/>
      <c r="F17" s="279"/>
    </row>
    <row r="18" spans="1:6" ht="15.75">
      <c r="A18" s="276" t="s">
        <v>358</v>
      </c>
      <c r="B18" s="279"/>
      <c r="C18" s="280"/>
      <c r="D18" s="279"/>
      <c r="E18" s="279"/>
      <c r="F18" s="279"/>
    </row>
    <row r="19" spans="1:6" ht="15.75">
      <c r="A19" s="276" t="s">
        <v>359</v>
      </c>
      <c r="B19" s="279"/>
      <c r="C19" s="280"/>
      <c r="D19" s="279"/>
      <c r="E19" s="279"/>
      <c r="F19" s="279"/>
    </row>
    <row r="20" spans="1:6" ht="18" customHeight="1">
      <c r="A20" s="276" t="s">
        <v>360</v>
      </c>
      <c r="B20" s="279"/>
      <c r="C20" s="280"/>
      <c r="D20" s="279"/>
      <c r="E20" s="279"/>
      <c r="F20" s="279"/>
    </row>
    <row r="21" spans="1:6" ht="15.75">
      <c r="A21" s="278" t="s">
        <v>361</v>
      </c>
      <c r="B21" s="279"/>
      <c r="C21" s="280"/>
      <c r="D21" s="279"/>
      <c r="E21" s="279"/>
      <c r="F21" s="279"/>
    </row>
    <row r="22" spans="1:6" ht="15.75">
      <c r="A22" s="278" t="s">
        <v>362</v>
      </c>
      <c r="B22" s="279"/>
      <c r="C22" s="280"/>
      <c r="D22" s="279"/>
      <c r="E22" s="279"/>
      <c r="F22" s="279"/>
    </row>
    <row r="23" spans="1:6" ht="15.75">
      <c r="A23" s="278" t="s">
        <v>363</v>
      </c>
      <c r="B23" s="279"/>
      <c r="C23" s="280"/>
      <c r="D23" s="279"/>
      <c r="E23" s="279"/>
      <c r="F23" s="279"/>
    </row>
    <row r="24" spans="1:6">
      <c r="A24" s="273"/>
      <c r="B24" s="273"/>
      <c r="C24" s="273"/>
      <c r="D24" s="273"/>
      <c r="E24" s="273"/>
      <c r="F24" s="273"/>
    </row>
    <row r="25" spans="1:6" ht="15">
      <c r="A25" s="507" t="s">
        <v>365</v>
      </c>
      <c r="B25" s="507"/>
      <c r="C25" s="507"/>
      <c r="D25" s="507"/>
      <c r="E25" s="507"/>
      <c r="F25" s="507"/>
    </row>
    <row r="26" spans="1:6">
      <c r="A26" s="508"/>
      <c r="B26" s="508"/>
      <c r="C26" s="508"/>
      <c r="D26" s="508"/>
      <c r="E26" s="508"/>
      <c r="F26" s="508"/>
    </row>
    <row r="27" spans="1:6">
      <c r="A27" s="508"/>
      <c r="B27" s="508"/>
      <c r="C27" s="508"/>
      <c r="D27" s="508"/>
      <c r="E27" s="508"/>
      <c r="F27" s="508"/>
    </row>
  </sheetData>
  <mergeCells count="3">
    <mergeCell ref="A1:F1"/>
    <mergeCell ref="A25:F25"/>
    <mergeCell ref="A26:F27"/>
  </mergeCells>
  <dataValidations count="1">
    <dataValidation type="list" allowBlank="1" showInputMessage="1" showErrorMessage="1" sqref="D4:E23" xr:uid="{00000000-0002-0000-0D00-000000000000}">
      <formula1>choice1</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D32"/>
  <sheetViews>
    <sheetView zoomScale="130" zoomScaleNormal="130" workbookViewId="0">
      <selection activeCell="F9" sqref="F9"/>
    </sheetView>
  </sheetViews>
  <sheetFormatPr defaultRowHeight="12.75"/>
  <cols>
    <col min="1" max="1" width="3.140625" customWidth="1"/>
    <col min="2" max="2" width="45.42578125" bestFit="1" customWidth="1"/>
    <col min="4" max="4" width="15.28515625" customWidth="1"/>
  </cols>
  <sheetData>
    <row r="1" spans="1:4" ht="18.75">
      <c r="A1" s="273"/>
      <c r="B1" s="506" t="s">
        <v>392</v>
      </c>
      <c r="C1" s="506"/>
      <c r="D1" s="506"/>
    </row>
    <row r="2" spans="1:4" ht="15">
      <c r="A2" s="273"/>
      <c r="B2" s="284" t="s">
        <v>366</v>
      </c>
      <c r="C2" s="273"/>
      <c r="D2" s="285" t="s">
        <v>391</v>
      </c>
    </row>
    <row r="3" spans="1:4" ht="15">
      <c r="A3" s="509" t="s">
        <v>367</v>
      </c>
      <c r="B3" s="509"/>
      <c r="C3" s="273"/>
      <c r="D3" s="273"/>
    </row>
    <row r="4" spans="1:4">
      <c r="A4" s="273"/>
      <c r="B4" s="282" t="s">
        <v>368</v>
      </c>
      <c r="C4" s="273"/>
      <c r="D4" s="283"/>
    </row>
    <row r="5" spans="1:4">
      <c r="A5" s="273"/>
      <c r="B5" s="282" t="s">
        <v>369</v>
      </c>
      <c r="C5" s="273"/>
      <c r="D5" s="283"/>
    </row>
    <row r="6" spans="1:4">
      <c r="A6" s="273"/>
      <c r="B6" s="282" t="s">
        <v>370</v>
      </c>
      <c r="C6" s="273"/>
      <c r="D6" s="283"/>
    </row>
    <row r="7" spans="1:4">
      <c r="A7" s="273"/>
      <c r="B7" s="282" t="s">
        <v>368</v>
      </c>
      <c r="C7" s="273"/>
      <c r="D7" s="283"/>
    </row>
    <row r="8" spans="1:4" ht="8.4499999999999993" customHeight="1">
      <c r="A8" s="273"/>
      <c r="B8" s="273"/>
      <c r="C8" s="273"/>
      <c r="D8" s="273"/>
    </row>
    <row r="9" spans="1:4" ht="15">
      <c r="A9" s="509" t="s">
        <v>371</v>
      </c>
      <c r="B9" s="509"/>
      <c r="C9" s="273"/>
      <c r="D9" s="273"/>
    </row>
    <row r="10" spans="1:4">
      <c r="A10" s="273"/>
      <c r="B10" s="282" t="s">
        <v>372</v>
      </c>
      <c r="C10" s="273"/>
      <c r="D10" s="279"/>
    </row>
    <row r="11" spans="1:4">
      <c r="A11" s="273"/>
      <c r="B11" s="282" t="s">
        <v>373</v>
      </c>
      <c r="C11" s="273"/>
      <c r="D11" s="279"/>
    </row>
    <row r="12" spans="1:4">
      <c r="A12" s="273"/>
      <c r="B12" s="282" t="s">
        <v>374</v>
      </c>
      <c r="C12" s="273"/>
      <c r="D12" s="279"/>
    </row>
    <row r="13" spans="1:4" ht="6" customHeight="1">
      <c r="A13" s="273"/>
      <c r="B13" s="273"/>
      <c r="C13" s="273"/>
      <c r="D13" s="273"/>
    </row>
    <row r="14" spans="1:4" ht="15">
      <c r="A14" s="509" t="s">
        <v>375</v>
      </c>
      <c r="B14" s="509"/>
      <c r="C14" s="273"/>
      <c r="D14" s="273"/>
    </row>
    <row r="15" spans="1:4">
      <c r="A15" s="273"/>
      <c r="B15" s="282" t="s">
        <v>376</v>
      </c>
      <c r="C15" s="273"/>
      <c r="D15" s="279"/>
    </row>
    <row r="16" spans="1:4">
      <c r="A16" s="273"/>
      <c r="B16" s="282" t="s">
        <v>377</v>
      </c>
      <c r="C16" s="273"/>
      <c r="D16" s="279"/>
    </row>
    <row r="17" spans="1:4">
      <c r="A17" s="273"/>
      <c r="B17" s="282" t="s">
        <v>378</v>
      </c>
      <c r="C17" s="273"/>
      <c r="D17" s="279"/>
    </row>
    <row r="18" spans="1:4">
      <c r="A18" s="273"/>
      <c r="B18" s="282" t="s">
        <v>379</v>
      </c>
      <c r="C18" s="273"/>
      <c r="D18" s="279"/>
    </row>
    <row r="19" spans="1:4" ht="7.15" customHeight="1">
      <c r="A19" s="273"/>
      <c r="B19" s="273"/>
      <c r="C19" s="273"/>
      <c r="D19" s="273"/>
    </row>
    <row r="20" spans="1:4" ht="15">
      <c r="A20" s="509" t="s">
        <v>380</v>
      </c>
      <c r="B20" s="509"/>
      <c r="C20" s="273"/>
      <c r="D20" s="273"/>
    </row>
    <row r="21" spans="1:4">
      <c r="A21" s="273"/>
      <c r="B21" s="282" t="s">
        <v>381</v>
      </c>
      <c r="C21" s="273"/>
      <c r="D21" s="279"/>
    </row>
    <row r="22" spans="1:4">
      <c r="A22" s="273"/>
      <c r="B22" s="282" t="s">
        <v>382</v>
      </c>
      <c r="C22" s="273"/>
      <c r="D22" s="279"/>
    </row>
    <row r="23" spans="1:4">
      <c r="A23" s="273"/>
      <c r="B23" s="282" t="s">
        <v>383</v>
      </c>
      <c r="C23" s="273"/>
      <c r="D23" s="279"/>
    </row>
    <row r="24" spans="1:4">
      <c r="A24" s="273"/>
      <c r="B24" s="282" t="s">
        <v>384</v>
      </c>
      <c r="C24" s="273"/>
      <c r="D24" s="279"/>
    </row>
    <row r="25" spans="1:4">
      <c r="A25" s="273"/>
      <c r="B25" s="282" t="s">
        <v>385</v>
      </c>
      <c r="C25" s="273"/>
      <c r="D25" s="279"/>
    </row>
    <row r="26" spans="1:4" ht="7.15" customHeight="1">
      <c r="A26" s="273"/>
      <c r="B26" s="273"/>
      <c r="C26" s="273"/>
      <c r="D26" s="273"/>
    </row>
    <row r="27" spans="1:4" ht="15">
      <c r="A27" s="509" t="s">
        <v>386</v>
      </c>
      <c r="B27" s="509"/>
      <c r="C27" s="273"/>
      <c r="D27" s="273"/>
    </row>
    <row r="28" spans="1:4">
      <c r="A28" s="273"/>
      <c r="B28" s="282" t="s">
        <v>387</v>
      </c>
      <c r="C28" s="273"/>
      <c r="D28" s="279"/>
    </row>
    <row r="29" spans="1:4">
      <c r="A29" s="273"/>
      <c r="B29" s="282" t="s">
        <v>388</v>
      </c>
      <c r="C29" s="273"/>
      <c r="D29" s="279"/>
    </row>
    <row r="30" spans="1:4">
      <c r="A30" s="273"/>
      <c r="B30" s="282" t="s">
        <v>389</v>
      </c>
      <c r="C30" s="273"/>
      <c r="D30" s="279"/>
    </row>
    <row r="31" spans="1:4">
      <c r="A31" s="273"/>
      <c r="B31" s="282" t="s">
        <v>390</v>
      </c>
      <c r="C31" s="273"/>
      <c r="D31" s="279"/>
    </row>
    <row r="32" spans="1:4">
      <c r="A32" s="273"/>
      <c r="B32" s="273"/>
      <c r="C32" s="273"/>
      <c r="D32" s="273"/>
    </row>
  </sheetData>
  <mergeCells count="6">
    <mergeCell ref="A27:B27"/>
    <mergeCell ref="B1:D1"/>
    <mergeCell ref="A3:B3"/>
    <mergeCell ref="A9:B9"/>
    <mergeCell ref="A14:B14"/>
    <mergeCell ref="A20:B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O25"/>
  <sheetViews>
    <sheetView zoomScale="130" zoomScaleNormal="130" workbookViewId="0">
      <selection activeCell="B3" sqref="B3"/>
    </sheetView>
  </sheetViews>
  <sheetFormatPr defaultRowHeight="12.75"/>
  <cols>
    <col min="1" max="1" width="20.42578125" bestFit="1" customWidth="1"/>
    <col min="2" max="2" width="12.5703125" customWidth="1"/>
    <col min="4" max="4" width="19.140625" customWidth="1"/>
    <col min="5" max="5" width="10.28515625" bestFit="1" customWidth="1"/>
    <col min="7" max="7" width="15.85546875" bestFit="1" customWidth="1"/>
    <col min="8" max="8" width="10.85546875" bestFit="1" customWidth="1"/>
    <col min="9" max="9" width="10.5703125" customWidth="1"/>
    <col min="11" max="11" width="9.85546875" customWidth="1"/>
  </cols>
  <sheetData>
    <row r="1" spans="1:15">
      <c r="M1" s="281" t="s">
        <v>469</v>
      </c>
      <c r="N1" s="281"/>
      <c r="O1" s="281" t="s">
        <v>469</v>
      </c>
    </row>
    <row r="2" spans="1:15">
      <c r="A2" s="510" t="s">
        <v>470</v>
      </c>
      <c r="B2" s="510"/>
      <c r="C2" s="315"/>
      <c r="D2" s="510" t="s">
        <v>471</v>
      </c>
      <c r="E2" s="510"/>
      <c r="F2" s="315"/>
      <c r="G2" s="345" t="s">
        <v>428</v>
      </c>
      <c r="H2" s="346" t="s">
        <v>472</v>
      </c>
      <c r="I2" s="315" t="s">
        <v>473</v>
      </c>
      <c r="M2" s="281" t="s">
        <v>474</v>
      </c>
      <c r="N2" s="281"/>
      <c r="O2" s="281" t="s">
        <v>475</v>
      </c>
    </row>
    <row r="3" spans="1:15">
      <c r="A3" s="347" t="s">
        <v>476</v>
      </c>
      <c r="B3" s="239" t="s">
        <v>469</v>
      </c>
      <c r="D3" s="348" t="s">
        <v>477</v>
      </c>
      <c r="E3" s="349" t="s">
        <v>469</v>
      </c>
      <c r="G3" s="350" t="s">
        <v>412</v>
      </c>
      <c r="H3" s="239" t="s">
        <v>469</v>
      </c>
      <c r="I3" s="239" t="s">
        <v>469</v>
      </c>
      <c r="K3" s="233"/>
      <c r="M3" s="281" t="s">
        <v>478</v>
      </c>
      <c r="N3" s="281"/>
      <c r="O3" s="281" t="s">
        <v>479</v>
      </c>
    </row>
    <row r="4" spans="1:15">
      <c r="A4" s="348" t="s">
        <v>480</v>
      </c>
      <c r="B4" s="239" t="s">
        <v>469</v>
      </c>
      <c r="D4" s="348" t="s">
        <v>481</v>
      </c>
      <c r="E4" s="239" t="s">
        <v>469</v>
      </c>
      <c r="G4" s="350" t="s">
        <v>410</v>
      </c>
      <c r="H4" s="239" t="s">
        <v>469</v>
      </c>
      <c r="I4" s="239" t="s">
        <v>469</v>
      </c>
      <c r="K4" s="281" t="s">
        <v>469</v>
      </c>
      <c r="M4" s="281"/>
      <c r="N4" s="281"/>
      <c r="O4" s="281" t="s">
        <v>482</v>
      </c>
    </row>
    <row r="5" spans="1:15">
      <c r="A5" s="348" t="s">
        <v>483</v>
      </c>
      <c r="B5" s="239" t="s">
        <v>469</v>
      </c>
      <c r="D5" s="348" t="s">
        <v>484</v>
      </c>
      <c r="E5" s="239" t="s">
        <v>469</v>
      </c>
      <c r="G5" s="350" t="s">
        <v>485</v>
      </c>
      <c r="H5" s="239" t="s">
        <v>469</v>
      </c>
      <c r="I5" s="239" t="s">
        <v>469</v>
      </c>
      <c r="K5" s="281" t="s">
        <v>108</v>
      </c>
      <c r="M5" s="281"/>
      <c r="N5" s="281"/>
      <c r="O5" s="281" t="s">
        <v>486</v>
      </c>
    </row>
    <row r="6" spans="1:15">
      <c r="A6" s="348" t="s">
        <v>487</v>
      </c>
      <c r="B6" s="239" t="s">
        <v>469</v>
      </c>
      <c r="D6" s="348" t="s">
        <v>488</v>
      </c>
      <c r="E6" s="239" t="s">
        <v>469</v>
      </c>
      <c r="G6" s="350" t="s">
        <v>411</v>
      </c>
      <c r="H6" s="239" t="s">
        <v>469</v>
      </c>
      <c r="I6" s="239" t="s">
        <v>469</v>
      </c>
      <c r="K6" s="281" t="s">
        <v>489</v>
      </c>
    </row>
    <row r="7" spans="1:15">
      <c r="A7" s="348" t="s">
        <v>490</v>
      </c>
      <c r="B7" s="239" t="s">
        <v>469</v>
      </c>
      <c r="D7" s="348" t="s">
        <v>491</v>
      </c>
      <c r="E7" s="239" t="s">
        <v>469</v>
      </c>
      <c r="G7" s="350" t="s">
        <v>492</v>
      </c>
      <c r="H7" s="239" t="s">
        <v>469</v>
      </c>
      <c r="I7" s="239" t="s">
        <v>469</v>
      </c>
      <c r="K7" s="281" t="s">
        <v>347</v>
      </c>
    </row>
    <row r="8" spans="1:15">
      <c r="A8" s="348" t="s">
        <v>493</v>
      </c>
      <c r="B8" s="239" t="s">
        <v>469</v>
      </c>
      <c r="D8" s="348" t="s">
        <v>494</v>
      </c>
      <c r="E8" s="239" t="s">
        <v>469</v>
      </c>
      <c r="G8" s="350" t="s">
        <v>414</v>
      </c>
      <c r="H8" s="239" t="s">
        <v>469</v>
      </c>
      <c r="I8" s="239" t="s">
        <v>469</v>
      </c>
    </row>
    <row r="9" spans="1:15">
      <c r="A9" s="348" t="s">
        <v>495</v>
      </c>
      <c r="B9" s="239" t="s">
        <v>469</v>
      </c>
      <c r="D9" s="348" t="s">
        <v>496</v>
      </c>
      <c r="E9" s="239" t="s">
        <v>469</v>
      </c>
    </row>
    <row r="10" spans="1:15">
      <c r="A10" s="348" t="s">
        <v>497</v>
      </c>
      <c r="B10" s="239" t="s">
        <v>469</v>
      </c>
      <c r="D10" s="348" t="s">
        <v>498</v>
      </c>
      <c r="E10" s="239" t="s">
        <v>469</v>
      </c>
    </row>
    <row r="11" spans="1:15">
      <c r="A11" s="348" t="s">
        <v>499</v>
      </c>
      <c r="B11" s="239" t="s">
        <v>469</v>
      </c>
      <c r="D11" s="348" t="s">
        <v>500</v>
      </c>
      <c r="E11" s="239" t="s">
        <v>469</v>
      </c>
      <c r="G11" s="510" t="s">
        <v>501</v>
      </c>
      <c r="H11" s="510"/>
      <c r="I11" s="510"/>
    </row>
    <row r="12" spans="1:15">
      <c r="A12" s="348" t="s">
        <v>502</v>
      </c>
      <c r="B12" s="239" t="s">
        <v>469</v>
      </c>
      <c r="D12" s="348" t="s">
        <v>503</v>
      </c>
      <c r="E12" s="239" t="s">
        <v>469</v>
      </c>
      <c r="G12" s="511" t="s">
        <v>504</v>
      </c>
      <c r="H12" s="511"/>
      <c r="I12" s="511"/>
    </row>
    <row r="13" spans="1:15">
      <c r="A13" s="348" t="s">
        <v>505</v>
      </c>
      <c r="B13" s="239" t="s">
        <v>469</v>
      </c>
      <c r="D13" s="348" t="s">
        <v>506</v>
      </c>
      <c r="E13" s="239" t="s">
        <v>469</v>
      </c>
      <c r="G13" s="511"/>
      <c r="H13" s="511"/>
      <c r="I13" s="511"/>
    </row>
    <row r="14" spans="1:15">
      <c r="A14" s="348" t="s">
        <v>507</v>
      </c>
      <c r="B14" s="239" t="s">
        <v>469</v>
      </c>
      <c r="D14" s="348" t="s">
        <v>508</v>
      </c>
      <c r="E14" s="239" t="s">
        <v>469</v>
      </c>
      <c r="G14" s="511"/>
      <c r="H14" s="511"/>
      <c r="I14" s="511"/>
    </row>
    <row r="15" spans="1:15">
      <c r="A15" s="348" t="s">
        <v>509</v>
      </c>
      <c r="B15" s="239" t="s">
        <v>469</v>
      </c>
      <c r="D15" s="348" t="s">
        <v>510</v>
      </c>
      <c r="E15" s="239" t="s">
        <v>469</v>
      </c>
      <c r="G15" s="511"/>
      <c r="H15" s="511"/>
      <c r="I15" s="511"/>
    </row>
    <row r="16" spans="1:15">
      <c r="A16" s="348" t="s">
        <v>511</v>
      </c>
      <c r="B16" s="239" t="s">
        <v>469</v>
      </c>
      <c r="D16" s="348" t="s">
        <v>512</v>
      </c>
      <c r="E16" s="239" t="s">
        <v>469</v>
      </c>
      <c r="G16" s="511"/>
      <c r="H16" s="511"/>
      <c r="I16" s="511"/>
    </row>
    <row r="17" spans="1:9">
      <c r="A17" s="348" t="s">
        <v>513</v>
      </c>
      <c r="B17" s="239" t="s">
        <v>469</v>
      </c>
      <c r="D17" s="348" t="s">
        <v>514</v>
      </c>
      <c r="E17" s="239" t="s">
        <v>469</v>
      </c>
      <c r="G17" s="511"/>
      <c r="H17" s="511"/>
      <c r="I17" s="511"/>
    </row>
    <row r="18" spans="1:9">
      <c r="A18" s="348" t="s">
        <v>515</v>
      </c>
      <c r="B18" s="239" t="s">
        <v>469</v>
      </c>
      <c r="D18" s="348" t="s">
        <v>516</v>
      </c>
      <c r="E18" s="239" t="s">
        <v>469</v>
      </c>
      <c r="G18" s="511"/>
      <c r="H18" s="511"/>
      <c r="I18" s="511"/>
    </row>
    <row r="19" spans="1:9">
      <c r="A19" s="348" t="s">
        <v>517</v>
      </c>
      <c r="B19" s="239" t="s">
        <v>469</v>
      </c>
      <c r="D19" s="348" t="s">
        <v>518</v>
      </c>
      <c r="E19" s="239" t="s">
        <v>469</v>
      </c>
      <c r="G19" s="511"/>
      <c r="H19" s="511"/>
      <c r="I19" s="511"/>
    </row>
    <row r="20" spans="1:9">
      <c r="A20" s="348" t="s">
        <v>519</v>
      </c>
      <c r="B20" s="239" t="s">
        <v>469</v>
      </c>
      <c r="D20" s="348" t="s">
        <v>520</v>
      </c>
      <c r="E20" s="239" t="s">
        <v>469</v>
      </c>
      <c r="G20" s="511"/>
      <c r="H20" s="511"/>
      <c r="I20" s="511"/>
    </row>
    <row r="21" spans="1:9">
      <c r="A21" s="348" t="s">
        <v>521</v>
      </c>
      <c r="B21" s="239" t="s">
        <v>469</v>
      </c>
      <c r="D21" s="348" t="s">
        <v>522</v>
      </c>
      <c r="E21" s="239" t="s">
        <v>469</v>
      </c>
      <c r="G21" s="511"/>
      <c r="H21" s="511"/>
      <c r="I21" s="511"/>
    </row>
    <row r="22" spans="1:9">
      <c r="A22" s="348" t="s">
        <v>523</v>
      </c>
      <c r="B22" s="239" t="s">
        <v>469</v>
      </c>
      <c r="D22" s="348" t="s">
        <v>524</v>
      </c>
      <c r="E22" s="239" t="s">
        <v>469</v>
      </c>
      <c r="G22" s="511"/>
      <c r="H22" s="511"/>
      <c r="I22" s="511"/>
    </row>
    <row r="23" spans="1:9">
      <c r="A23" s="348" t="s">
        <v>525</v>
      </c>
      <c r="B23" s="239" t="s">
        <v>469</v>
      </c>
    </row>
    <row r="24" spans="1:9">
      <c r="A24" s="348" t="s">
        <v>526</v>
      </c>
      <c r="B24" s="239" t="s">
        <v>469</v>
      </c>
    </row>
    <row r="25" spans="1:9">
      <c r="A25" s="348" t="s">
        <v>527</v>
      </c>
      <c r="B25" s="239" t="s">
        <v>469</v>
      </c>
    </row>
  </sheetData>
  <mergeCells count="4">
    <mergeCell ref="A2:B2"/>
    <mergeCell ref="D2:E2"/>
    <mergeCell ref="G11:I11"/>
    <mergeCell ref="G12:I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20"/>
  <sheetViews>
    <sheetView zoomScale="145" zoomScaleNormal="145" workbookViewId="0">
      <selection activeCell="I24" sqref="I24"/>
    </sheetView>
  </sheetViews>
  <sheetFormatPr defaultColWidth="8.85546875" defaultRowHeight="12.75"/>
  <cols>
    <col min="1" max="1" width="18.28515625" style="213" customWidth="1"/>
    <col min="2" max="2" width="7" style="213" customWidth="1"/>
    <col min="3" max="3" width="12.7109375" style="213" bestFit="1" customWidth="1"/>
    <col min="4" max="5" width="13.85546875" style="213" customWidth="1"/>
    <col min="6" max="6" width="8.85546875" style="213"/>
    <col min="7" max="7" width="21.42578125" style="213" bestFit="1" customWidth="1"/>
    <col min="8" max="8" width="11.7109375" style="213" bestFit="1" customWidth="1"/>
    <col min="9" max="9" width="16.140625" style="213" bestFit="1" customWidth="1"/>
    <col min="10" max="16384" width="8.85546875" style="213"/>
  </cols>
  <sheetData>
    <row r="1" spans="1:9" ht="19.149999999999999" customHeight="1" thickBot="1">
      <c r="A1" s="512" t="s">
        <v>528</v>
      </c>
      <c r="B1" s="512"/>
      <c r="C1" s="512"/>
      <c r="D1" s="512"/>
      <c r="E1" s="512"/>
      <c r="G1" s="512" t="s">
        <v>529</v>
      </c>
      <c r="H1" s="512"/>
      <c r="I1" s="512"/>
    </row>
    <row r="2" spans="1:9" ht="25.5">
      <c r="A2" s="351" t="s">
        <v>530</v>
      </c>
      <c r="B2" s="352" t="s">
        <v>531</v>
      </c>
      <c r="C2" s="352" t="s">
        <v>532</v>
      </c>
      <c r="D2" s="352" t="s">
        <v>533</v>
      </c>
      <c r="E2" s="353" t="s">
        <v>534</v>
      </c>
      <c r="G2" s="351" t="s">
        <v>535</v>
      </c>
      <c r="H2" s="354" t="s">
        <v>536</v>
      </c>
      <c r="I2" s="355" t="s">
        <v>213</v>
      </c>
    </row>
    <row r="3" spans="1:9">
      <c r="A3" s="356" t="s">
        <v>537</v>
      </c>
      <c r="B3" s="357"/>
      <c r="C3" s="357"/>
      <c r="D3" s="357"/>
      <c r="E3" s="358">
        <f>B3*(C3+D3)</f>
        <v>0</v>
      </c>
      <c r="G3" s="356" t="s">
        <v>538</v>
      </c>
      <c r="H3" s="359"/>
      <c r="I3" s="360"/>
    </row>
    <row r="4" spans="1:9">
      <c r="A4" s="356" t="s">
        <v>537</v>
      </c>
      <c r="B4" s="357"/>
      <c r="C4" s="357"/>
      <c r="D4" s="357"/>
      <c r="E4" s="358">
        <f t="shared" ref="E4:E14" si="0">B4*(C4+D4)</f>
        <v>0</v>
      </c>
      <c r="G4" s="356" t="s">
        <v>539</v>
      </c>
      <c r="H4" s="359"/>
      <c r="I4" s="360"/>
    </row>
    <row r="5" spans="1:9">
      <c r="A5" s="356" t="s">
        <v>540</v>
      </c>
      <c r="B5" s="357"/>
      <c r="C5" s="357"/>
      <c r="D5" s="357"/>
      <c r="E5" s="358">
        <f t="shared" si="0"/>
        <v>0</v>
      </c>
      <c r="G5" s="356" t="s">
        <v>541</v>
      </c>
      <c r="H5" s="359"/>
      <c r="I5" s="360"/>
    </row>
    <row r="6" spans="1:9">
      <c r="A6" s="356" t="s">
        <v>540</v>
      </c>
      <c r="B6" s="357"/>
      <c r="C6" s="357"/>
      <c r="D6" s="357"/>
      <c r="E6" s="358">
        <f t="shared" si="0"/>
        <v>0</v>
      </c>
      <c r="G6" s="356" t="s">
        <v>542</v>
      </c>
      <c r="H6" s="359"/>
      <c r="I6" s="360"/>
    </row>
    <row r="7" spans="1:9" ht="13.9" customHeight="1">
      <c r="A7" s="356" t="s">
        <v>543</v>
      </c>
      <c r="B7" s="357"/>
      <c r="C7" s="357"/>
      <c r="D7" s="357"/>
      <c r="E7" s="358">
        <f t="shared" si="0"/>
        <v>0</v>
      </c>
      <c r="G7" s="356"/>
      <c r="H7" s="361"/>
      <c r="I7" s="362"/>
    </row>
    <row r="8" spans="1:9" ht="13.9" customHeight="1" thickBot="1">
      <c r="A8" s="356" t="s">
        <v>543</v>
      </c>
      <c r="B8" s="357"/>
      <c r="C8" s="357"/>
      <c r="D8" s="357"/>
      <c r="E8" s="358">
        <f t="shared" si="0"/>
        <v>0</v>
      </c>
      <c r="G8" s="363" t="s">
        <v>544</v>
      </c>
      <c r="H8" s="364">
        <f>SUM(H3:H6)</f>
        <v>0</v>
      </c>
      <c r="I8" s="365">
        <f>SUM(I3:I6)</f>
        <v>0</v>
      </c>
    </row>
    <row r="9" spans="1:9" ht="13.5" thickBot="1">
      <c r="A9" s="356" t="s">
        <v>545</v>
      </c>
      <c r="B9" s="357"/>
      <c r="C9" s="357"/>
      <c r="D9" s="357"/>
      <c r="E9" s="358">
        <f t="shared" si="0"/>
        <v>0</v>
      </c>
    </row>
    <row r="10" spans="1:9">
      <c r="A10" s="356" t="s">
        <v>545</v>
      </c>
      <c r="B10" s="357"/>
      <c r="C10" s="357"/>
      <c r="D10" s="357"/>
      <c r="E10" s="358">
        <f t="shared" si="0"/>
        <v>0</v>
      </c>
      <c r="G10" s="351" t="s">
        <v>546</v>
      </c>
      <c r="H10" s="354" t="s">
        <v>547</v>
      </c>
      <c r="I10" s="355" t="s">
        <v>548</v>
      </c>
    </row>
    <row r="11" spans="1:9">
      <c r="A11" s="356" t="s">
        <v>549</v>
      </c>
      <c r="B11" s="357"/>
      <c r="C11" s="357"/>
      <c r="D11" s="357"/>
      <c r="E11" s="358">
        <f t="shared" si="0"/>
        <v>0</v>
      </c>
      <c r="G11" s="356" t="s">
        <v>550</v>
      </c>
      <c r="H11" s="359"/>
      <c r="I11" s="360"/>
    </row>
    <row r="12" spans="1:9">
      <c r="A12" s="356" t="s">
        <v>549</v>
      </c>
      <c r="B12" s="357"/>
      <c r="C12" s="357"/>
      <c r="D12" s="357"/>
      <c r="E12" s="358">
        <f t="shared" si="0"/>
        <v>0</v>
      </c>
      <c r="G12" s="356" t="s">
        <v>551</v>
      </c>
      <c r="H12" s="359"/>
      <c r="I12" s="360"/>
    </row>
    <row r="13" spans="1:9">
      <c r="A13" s="356" t="s">
        <v>552</v>
      </c>
      <c r="B13" s="357"/>
      <c r="C13" s="357"/>
      <c r="D13" s="357"/>
      <c r="E13" s="358">
        <f t="shared" si="0"/>
        <v>0</v>
      </c>
      <c r="G13" s="356" t="s">
        <v>553</v>
      </c>
      <c r="H13" s="359"/>
      <c r="I13" s="362"/>
    </row>
    <row r="14" spans="1:9">
      <c r="A14" s="356" t="s">
        <v>552</v>
      </c>
      <c r="B14" s="357"/>
      <c r="C14" s="357"/>
      <c r="D14" s="357"/>
      <c r="E14" s="358">
        <f t="shared" si="0"/>
        <v>0</v>
      </c>
      <c r="G14" s="356" t="s">
        <v>554</v>
      </c>
      <c r="H14" s="359"/>
      <c r="I14" s="362"/>
    </row>
    <row r="15" spans="1:9">
      <c r="A15" s="356" t="s">
        <v>544</v>
      </c>
      <c r="B15" s="366">
        <f>SUM(B3:B14)</f>
        <v>0</v>
      </c>
      <c r="C15" s="366">
        <f>SUM(C3:C14)</f>
        <v>0</v>
      </c>
      <c r="D15" s="366">
        <f>SUM(D3:D14)</f>
        <v>0</v>
      </c>
      <c r="E15" s="358">
        <f>SUM(E3:E14)</f>
        <v>0</v>
      </c>
      <c r="G15" s="356"/>
      <c r="H15" s="361"/>
      <c r="I15" s="362"/>
    </row>
    <row r="16" spans="1:9" ht="13.5" thickBot="1">
      <c r="A16" s="356"/>
      <c r="B16" s="361"/>
      <c r="C16" s="361"/>
      <c r="D16" s="361"/>
      <c r="E16" s="362"/>
      <c r="G16" s="363" t="s">
        <v>555</v>
      </c>
      <c r="H16" s="367">
        <f>I11+I12+H13+H14</f>
        <v>0</v>
      </c>
      <c r="I16" s="368"/>
    </row>
    <row r="17" spans="1:9">
      <c r="A17" s="356"/>
      <c r="B17" s="361"/>
      <c r="C17" s="513" t="s">
        <v>556</v>
      </c>
      <c r="D17" s="513"/>
      <c r="E17" s="369"/>
      <c r="G17" s="361"/>
      <c r="H17" s="361"/>
      <c r="I17" s="361"/>
    </row>
    <row r="18" spans="1:9">
      <c r="A18" s="356"/>
      <c r="B18" s="361"/>
      <c r="C18" s="513" t="s">
        <v>557</v>
      </c>
      <c r="D18" s="513"/>
      <c r="E18" s="369"/>
    </row>
    <row r="19" spans="1:9">
      <c r="A19" s="356"/>
      <c r="B19" s="361"/>
      <c r="C19" s="361"/>
      <c r="D19" s="361"/>
      <c r="E19" s="362"/>
    </row>
    <row r="20" spans="1:9" ht="13.5" thickBot="1">
      <c r="A20" s="363"/>
      <c r="B20" s="370"/>
      <c r="C20" s="370" t="s">
        <v>558</v>
      </c>
      <c r="D20" s="370"/>
      <c r="E20" s="371">
        <f>E15+E17+E18</f>
        <v>0</v>
      </c>
    </row>
  </sheetData>
  <mergeCells count="4">
    <mergeCell ref="A1:E1"/>
    <mergeCell ref="G1:I1"/>
    <mergeCell ref="C17:D17"/>
    <mergeCell ref="C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51"/>
  <sheetViews>
    <sheetView showGridLines="0" zoomScale="130" zoomScaleNormal="130" workbookViewId="0">
      <selection activeCell="F15" sqref="F15"/>
    </sheetView>
  </sheetViews>
  <sheetFormatPr defaultRowHeight="12.75"/>
  <cols>
    <col min="1" max="1" width="34" style="315" customWidth="1"/>
    <col min="2" max="2" width="5.28515625" style="315" customWidth="1"/>
    <col min="3" max="3" width="9.140625" style="315"/>
    <col min="4" max="4" width="4.85546875" style="315" customWidth="1"/>
    <col min="5" max="5" width="12.140625" style="315" customWidth="1"/>
    <col min="6" max="6" width="14.42578125" style="315" customWidth="1"/>
    <col min="7" max="7" width="24.7109375" style="315" bestFit="1" customWidth="1"/>
    <col min="8" max="8" width="13.85546875" style="315" customWidth="1"/>
    <col min="9" max="12" width="10.7109375" style="315" customWidth="1"/>
    <col min="13" max="16384" width="9.140625" style="315"/>
  </cols>
  <sheetData>
    <row r="1" spans="1:14" ht="15.75" customHeight="1">
      <c r="A1" s="454" t="s">
        <v>400</v>
      </c>
      <c r="B1" s="454"/>
      <c r="C1" s="454"/>
      <c r="D1" s="454"/>
      <c r="E1" s="454"/>
      <c r="F1" s="454"/>
      <c r="G1" s="454"/>
      <c r="H1" s="454"/>
      <c r="I1" s="376"/>
      <c r="J1" s="376"/>
      <c r="K1" s="376"/>
      <c r="L1" s="376"/>
      <c r="M1" s="213"/>
      <c r="N1" s="213"/>
    </row>
    <row r="2" spans="1:14" ht="15.75">
      <c r="A2" s="458" t="s">
        <v>132</v>
      </c>
      <c r="B2" s="458"/>
      <c r="C2" s="458"/>
      <c r="D2" s="458"/>
      <c r="E2" s="458"/>
      <c r="G2" s="455" t="s">
        <v>450</v>
      </c>
      <c r="H2" s="455"/>
      <c r="I2" s="377"/>
      <c r="J2" s="361"/>
      <c r="K2" s="361"/>
      <c r="L2" s="361"/>
      <c r="M2" s="213"/>
      <c r="N2" s="213"/>
    </row>
    <row r="3" spans="1:14" ht="15.75">
      <c r="A3" s="310" t="s">
        <v>191</v>
      </c>
      <c r="B3" s="459"/>
      <c r="C3" s="460"/>
      <c r="D3" s="460"/>
      <c r="E3" s="461"/>
      <c r="G3" s="331" t="s">
        <v>446</v>
      </c>
      <c r="H3" s="381">
        <f>'Sources of Funds'!F10</f>
        <v>0</v>
      </c>
      <c r="I3" s="329"/>
      <c r="J3" s="329"/>
      <c r="K3" s="329"/>
      <c r="L3" s="329"/>
      <c r="M3" s="213"/>
      <c r="N3" s="213"/>
    </row>
    <row r="4" spans="1:14" ht="15.75">
      <c r="A4" s="310" t="s">
        <v>454</v>
      </c>
      <c r="B4" s="462">
        <f>'Project Income and Expense'!B52</f>
        <v>0</v>
      </c>
      <c r="C4" s="463"/>
      <c r="D4" s="463"/>
      <c r="E4" s="464"/>
      <c r="G4" s="331" t="s">
        <v>447</v>
      </c>
      <c r="H4" s="381">
        <f>'Sources of Funds'!F9</f>
        <v>0</v>
      </c>
      <c r="I4" s="329"/>
      <c r="J4" s="329"/>
      <c r="K4" s="329"/>
      <c r="L4" s="329"/>
      <c r="M4" s="213"/>
      <c r="N4" s="213"/>
    </row>
    <row r="5" spans="1:14" ht="15.75">
      <c r="A5" s="310" t="s">
        <v>593</v>
      </c>
      <c r="B5" s="459"/>
      <c r="C5" s="460"/>
      <c r="D5" s="460"/>
      <c r="E5" s="461"/>
      <c r="G5" s="331" t="s">
        <v>448</v>
      </c>
      <c r="H5" s="381">
        <f>'Sources of Funds'!F8</f>
        <v>0</v>
      </c>
      <c r="I5" s="329"/>
      <c r="J5" s="329"/>
      <c r="K5" s="329"/>
      <c r="L5" s="329"/>
      <c r="M5" s="213"/>
      <c r="N5" s="213"/>
    </row>
    <row r="6" spans="1:14" ht="15.75">
      <c r="A6" s="310" t="s">
        <v>561</v>
      </c>
      <c r="B6" s="459" t="s">
        <v>425</v>
      </c>
      <c r="C6" s="460"/>
      <c r="D6" s="460"/>
      <c r="E6" s="461"/>
      <c r="G6" s="331" t="s">
        <v>449</v>
      </c>
      <c r="H6" s="381">
        <f>'Tax Credit'!B33</f>
        <v>0</v>
      </c>
      <c r="I6" s="329"/>
      <c r="J6" s="329"/>
      <c r="K6" s="329"/>
      <c r="L6" s="329"/>
      <c r="M6" s="213"/>
      <c r="N6" s="213"/>
    </row>
    <row r="7" spans="1:14" ht="15.75">
      <c r="A7" s="310" t="s">
        <v>562</v>
      </c>
      <c r="B7" s="459" t="s">
        <v>425</v>
      </c>
      <c r="C7" s="460"/>
      <c r="D7" s="460"/>
      <c r="E7" s="461"/>
      <c r="G7"/>
      <c r="H7"/>
      <c r="I7" s="378"/>
      <c r="J7" s="378"/>
      <c r="K7" s="378"/>
      <c r="L7" s="329"/>
      <c r="M7" s="213"/>
      <c r="N7" s="213"/>
    </row>
    <row r="8" spans="1:14" ht="15.75">
      <c r="A8" s="312" t="s">
        <v>421</v>
      </c>
      <c r="B8" s="459" t="s">
        <v>425</v>
      </c>
      <c r="C8" s="460"/>
      <c r="D8" s="460"/>
      <c r="E8" s="461"/>
      <c r="G8" s="332" t="s">
        <v>464</v>
      </c>
      <c r="H8" s="385" t="s">
        <v>425</v>
      </c>
      <c r="I8" s="329"/>
      <c r="J8" s="329"/>
      <c r="K8" s="329"/>
      <c r="L8" s="329"/>
      <c r="M8" s="213"/>
      <c r="N8" s="213"/>
    </row>
    <row r="9" spans="1:14">
      <c r="I9" s="379"/>
      <c r="J9" s="379"/>
      <c r="K9" s="379"/>
      <c r="L9" s="379"/>
      <c r="M9" s="213"/>
      <c r="N9" s="213"/>
    </row>
    <row r="10" spans="1:14" s="316" customFormat="1" ht="15.75">
      <c r="A10" s="337" t="s">
        <v>460</v>
      </c>
      <c r="B10" s="456" t="s">
        <v>278</v>
      </c>
      <c r="C10" s="456"/>
      <c r="D10" s="456"/>
      <c r="E10" s="337" t="s">
        <v>203</v>
      </c>
      <c r="F10" s="317"/>
      <c r="G10" s="399" t="s">
        <v>459</v>
      </c>
      <c r="H10" s="399"/>
      <c r="I10" s="380"/>
      <c r="J10" s="380"/>
      <c r="K10" s="380"/>
      <c r="L10" s="380"/>
      <c r="M10" s="405"/>
      <c r="N10" s="405"/>
    </row>
    <row r="11" spans="1:14" s="316" customFormat="1" ht="15.75">
      <c r="A11" s="338" t="s">
        <v>453</v>
      </c>
      <c r="B11" s="457">
        <f>'Project Development Cost'!B85</f>
        <v>0</v>
      </c>
      <c r="C11" s="457"/>
      <c r="D11" s="457"/>
      <c r="E11" s="391" t="e">
        <f>B11/$B$4</f>
        <v>#DIV/0!</v>
      </c>
      <c r="F11" s="318"/>
      <c r="G11" s="331" t="s">
        <v>455</v>
      </c>
      <c r="H11" s="385" t="s">
        <v>425</v>
      </c>
      <c r="I11" s="406"/>
      <c r="J11" s="407"/>
      <c r="K11" s="407"/>
      <c r="L11" s="407"/>
      <c r="M11" s="405"/>
      <c r="N11" s="405"/>
    </row>
    <row r="12" spans="1:14" ht="15.75">
      <c r="A12" s="339" t="s">
        <v>461</v>
      </c>
      <c r="B12" s="450">
        <f>'Project Income and Expense'!D74</f>
        <v>0</v>
      </c>
      <c r="C12" s="450"/>
      <c r="D12" s="450"/>
      <c r="E12" s="391" t="e">
        <f>B12/$B$4</f>
        <v>#DIV/0!</v>
      </c>
      <c r="G12" s="331" t="s">
        <v>456</v>
      </c>
      <c r="H12" s="385" t="s">
        <v>425</v>
      </c>
      <c r="I12" s="213"/>
      <c r="J12" s="213"/>
      <c r="K12" s="213"/>
      <c r="L12" s="213"/>
      <c r="M12" s="213"/>
      <c r="N12" s="213"/>
    </row>
    <row r="13" spans="1:14" ht="15.75">
      <c r="A13" s="339" t="s">
        <v>462</v>
      </c>
      <c r="B13" s="450">
        <f>B12+'Utility Allowances'!B14</f>
        <v>0</v>
      </c>
      <c r="C13" s="450"/>
      <c r="D13" s="450"/>
      <c r="E13" s="391" t="e">
        <f>B13/$B$4</f>
        <v>#DIV/0!</v>
      </c>
      <c r="G13" s="332" t="s">
        <v>457</v>
      </c>
      <c r="H13" s="385" t="s">
        <v>425</v>
      </c>
      <c r="I13" s="213"/>
      <c r="J13" s="213"/>
      <c r="K13" s="213"/>
      <c r="L13" s="213"/>
      <c r="M13" s="213"/>
      <c r="N13" s="213"/>
    </row>
    <row r="14" spans="1:14" ht="15.75">
      <c r="A14" s="339" t="s">
        <v>463</v>
      </c>
      <c r="B14" s="451">
        <f>'Project Development Cost'!B29</f>
        <v>0</v>
      </c>
      <c r="C14" s="452"/>
      <c r="D14" s="453"/>
      <c r="E14" s="391" t="e">
        <f>B14/$B$4</f>
        <v>#DIV/0!</v>
      </c>
      <c r="G14" s="333" t="s">
        <v>458</v>
      </c>
      <c r="H14" s="385" t="s">
        <v>425</v>
      </c>
      <c r="I14" s="213"/>
      <c r="J14" s="213"/>
      <c r="K14" s="213"/>
      <c r="L14" s="213"/>
      <c r="M14" s="213"/>
      <c r="N14" s="213"/>
    </row>
    <row r="15" spans="1:14" ht="15.75">
      <c r="A15" s="339" t="s">
        <v>442</v>
      </c>
      <c r="B15" s="451">
        <f>'Project Development Cost'!B84</f>
        <v>0</v>
      </c>
      <c r="C15" s="452"/>
      <c r="D15" s="453"/>
      <c r="E15" s="391" t="e">
        <f>B15/$B$4</f>
        <v>#DIV/0!</v>
      </c>
      <c r="G15" s="333" t="s">
        <v>574</v>
      </c>
      <c r="H15" s="385" t="s">
        <v>425</v>
      </c>
      <c r="I15" s="213"/>
      <c r="J15" s="213"/>
      <c r="K15" s="213"/>
      <c r="L15" s="213"/>
      <c r="M15" s="213"/>
      <c r="N15" s="213"/>
    </row>
    <row r="16" spans="1:14" ht="15.75">
      <c r="A16" s="334"/>
      <c r="B16" s="328"/>
      <c r="C16" s="335"/>
      <c r="D16" s="328"/>
      <c r="E16" s="336"/>
      <c r="I16" s="213"/>
      <c r="J16" s="213"/>
      <c r="K16" s="213"/>
      <c r="L16" s="213"/>
      <c r="M16" s="213"/>
      <c r="N16" s="213"/>
    </row>
    <row r="17" spans="1:14" ht="15.75">
      <c r="A17" s="389" t="s">
        <v>570</v>
      </c>
      <c r="B17" s="444">
        <f>'Project Income and Expense'!D52</f>
        <v>0</v>
      </c>
      <c r="C17" s="445"/>
      <c r="D17" s="446"/>
      <c r="G17" s="332" t="s">
        <v>465</v>
      </c>
      <c r="H17" s="390">
        <f>Points!D39</f>
        <v>0</v>
      </c>
      <c r="I17" s="213"/>
      <c r="J17" s="213"/>
      <c r="K17" s="213"/>
      <c r="L17" s="213"/>
      <c r="M17" s="213"/>
      <c r="N17" s="213"/>
    </row>
    <row r="18" spans="1:14" ht="15.75">
      <c r="A18" s="389" t="s">
        <v>571</v>
      </c>
      <c r="B18" s="444">
        <f>'General Project Info'!E17</f>
        <v>0</v>
      </c>
      <c r="C18" s="445"/>
      <c r="D18" s="446"/>
      <c r="G18" s="332" t="s">
        <v>466</v>
      </c>
      <c r="H18" s="390">
        <f>Points!E39</f>
        <v>0</v>
      </c>
      <c r="I18" s="408"/>
      <c r="J18" s="408"/>
      <c r="K18" s="408"/>
      <c r="L18" s="404"/>
      <c r="M18" s="213"/>
      <c r="N18" s="213"/>
    </row>
    <row r="19" spans="1:14">
      <c r="A19" s="389" t="s">
        <v>572</v>
      </c>
      <c r="B19" s="447">
        <f>B17+B18</f>
        <v>0</v>
      </c>
      <c r="C19" s="448"/>
      <c r="D19" s="449"/>
      <c r="I19" s="320"/>
      <c r="J19" s="320"/>
      <c r="K19" s="320"/>
      <c r="L19" s="319"/>
    </row>
    <row r="20" spans="1:14" ht="15.75">
      <c r="A20" s="334"/>
      <c r="B20" s="400"/>
      <c r="C20" s="401"/>
      <c r="D20" s="400"/>
      <c r="E20" s="402"/>
      <c r="F20" s="213"/>
      <c r="I20" s="320"/>
      <c r="J20" s="320"/>
      <c r="K20" s="320"/>
      <c r="L20" s="319"/>
    </row>
    <row r="21" spans="1:14" ht="15.75">
      <c r="A21" s="334"/>
      <c r="B21" s="400"/>
      <c r="C21" s="401"/>
      <c r="D21" s="400"/>
      <c r="E21" s="402"/>
      <c r="F21" s="213"/>
      <c r="I21" s="320"/>
      <c r="J21" s="320"/>
      <c r="K21" s="320"/>
      <c r="L21" s="319"/>
    </row>
    <row r="22" spans="1:14" ht="15.75">
      <c r="A22" s="403"/>
      <c r="B22" s="400"/>
      <c r="C22" s="400"/>
      <c r="D22" s="400"/>
      <c r="E22" s="400"/>
      <c r="F22" s="404"/>
      <c r="G22" s="319"/>
      <c r="H22" s="320"/>
      <c r="I22" s="320"/>
      <c r="J22" s="320"/>
      <c r="K22" s="320"/>
      <c r="L22" s="319"/>
    </row>
    <row r="23" spans="1:14" ht="15.75">
      <c r="A23" s="403"/>
      <c r="B23" s="400"/>
      <c r="C23" s="400"/>
      <c r="D23" s="400"/>
      <c r="E23" s="400"/>
      <c r="F23" s="213"/>
      <c r="G23" s="319"/>
      <c r="H23" s="319"/>
      <c r="I23" s="319"/>
      <c r="J23" s="319"/>
      <c r="K23" s="319"/>
      <c r="L23" s="319"/>
    </row>
    <row r="24" spans="1:14" ht="15.75">
      <c r="A24" s="403"/>
      <c r="B24" s="400"/>
      <c r="C24" s="400"/>
      <c r="D24" s="400"/>
      <c r="E24" s="400"/>
      <c r="F24" s="213"/>
      <c r="G24" s="319"/>
      <c r="H24" s="319"/>
      <c r="I24" s="319"/>
      <c r="J24" s="319"/>
      <c r="K24" s="319"/>
      <c r="L24" s="319"/>
    </row>
    <row r="25" spans="1:14">
      <c r="A25" s="400"/>
      <c r="B25" s="400"/>
      <c r="C25" s="400"/>
      <c r="D25" s="400"/>
      <c r="E25" s="400"/>
      <c r="F25" s="213"/>
      <c r="G25" s="319"/>
      <c r="H25" s="319"/>
      <c r="I25" s="319"/>
      <c r="J25" s="319"/>
      <c r="K25" s="319"/>
      <c r="L25" s="319"/>
    </row>
    <row r="26" spans="1:14">
      <c r="A26" s="213"/>
      <c r="B26" s="213"/>
      <c r="C26" s="213"/>
      <c r="D26" s="213"/>
      <c r="E26" s="213"/>
      <c r="F26" s="213"/>
      <c r="G26" s="319"/>
      <c r="H26" s="319"/>
      <c r="I26" s="319"/>
      <c r="J26" s="319"/>
      <c r="K26" s="319"/>
      <c r="L26" s="319"/>
    </row>
    <row r="27" spans="1:14" ht="15.75" customHeight="1">
      <c r="A27" s="213"/>
      <c r="G27" s="319"/>
      <c r="H27" s="319"/>
      <c r="I27" s="319"/>
      <c r="J27" s="319"/>
      <c r="K27" s="319"/>
      <c r="L27" s="319"/>
    </row>
    <row r="28" spans="1:14">
      <c r="A28" s="213"/>
      <c r="G28" s="319"/>
      <c r="H28" s="319"/>
      <c r="I28" s="319"/>
      <c r="J28" s="319"/>
      <c r="K28" s="319"/>
      <c r="L28" s="319"/>
    </row>
    <row r="29" spans="1:14">
      <c r="A29" s="213"/>
      <c r="G29" s="319"/>
      <c r="H29" s="319"/>
      <c r="I29" s="319"/>
      <c r="J29" s="319"/>
      <c r="K29" s="319"/>
      <c r="L29" s="319"/>
    </row>
    <row r="30" spans="1:14">
      <c r="A30" s="213"/>
      <c r="G30" s="319"/>
      <c r="H30" s="319"/>
      <c r="I30" s="319"/>
      <c r="J30" s="319"/>
      <c r="K30" s="319"/>
      <c r="L30" s="319"/>
    </row>
    <row r="31" spans="1:14">
      <c r="A31" s="404"/>
      <c r="B31" s="319"/>
      <c r="C31" s="319"/>
      <c r="D31" s="319"/>
      <c r="E31" s="319"/>
      <c r="F31" s="319"/>
      <c r="G31" s="319"/>
      <c r="H31" s="319"/>
      <c r="I31" s="319"/>
      <c r="J31" s="319"/>
      <c r="K31" s="319"/>
      <c r="L31" s="319"/>
    </row>
    <row r="32" spans="1:14" hidden="1">
      <c r="A32" s="404"/>
      <c r="B32" s="319"/>
      <c r="C32" s="319"/>
      <c r="D32" s="319"/>
      <c r="E32" s="319"/>
      <c r="F32" s="319"/>
      <c r="G32" s="319"/>
      <c r="H32" s="319"/>
      <c r="I32" s="319"/>
      <c r="J32" s="319"/>
      <c r="K32" s="319"/>
      <c r="L32" s="319"/>
    </row>
    <row r="33" spans="1:12" hidden="1">
      <c r="A33" s="404"/>
      <c r="B33" s="319"/>
      <c r="C33" s="319"/>
      <c r="D33" s="319"/>
      <c r="E33" s="319"/>
      <c r="F33" s="319"/>
      <c r="G33" s="319"/>
      <c r="H33" s="319"/>
      <c r="I33" s="319"/>
      <c r="J33" s="319"/>
      <c r="K33" s="319"/>
      <c r="L33" s="319"/>
    </row>
    <row r="34" spans="1:12" hidden="1">
      <c r="A34" s="409" t="s">
        <v>425</v>
      </c>
    </row>
    <row r="35" spans="1:12" hidden="1">
      <c r="A35" s="213" t="s">
        <v>108</v>
      </c>
    </row>
    <row r="36" spans="1:12" hidden="1">
      <c r="A36" s="213" t="s">
        <v>109</v>
      </c>
    </row>
    <row r="37" spans="1:12" hidden="1">
      <c r="A37" s="409" t="s">
        <v>425</v>
      </c>
    </row>
    <row r="38" spans="1:12" hidden="1">
      <c r="A38" s="213" t="s">
        <v>422</v>
      </c>
    </row>
    <row r="39" spans="1:12" hidden="1">
      <c r="A39" s="213" t="s">
        <v>423</v>
      </c>
    </row>
    <row r="40" spans="1:12" hidden="1">
      <c r="A40" s="213" t="s">
        <v>424</v>
      </c>
    </row>
    <row r="41" spans="1:12" hidden="1">
      <c r="A41" s="409" t="s">
        <v>425</v>
      </c>
    </row>
    <row r="42" spans="1:12">
      <c r="A42" s="213"/>
    </row>
    <row r="43" spans="1:12">
      <c r="A43" s="213"/>
    </row>
    <row r="44" spans="1:12">
      <c r="A44" s="213"/>
    </row>
    <row r="45" spans="1:12">
      <c r="A45" s="213"/>
    </row>
    <row r="46" spans="1:12">
      <c r="A46" s="213"/>
    </row>
    <row r="47" spans="1:12">
      <c r="A47" s="213"/>
    </row>
    <row r="48" spans="1:12">
      <c r="A48" s="213"/>
    </row>
    <row r="49" spans="1:5">
      <c r="A49" s="213"/>
    </row>
    <row r="50" spans="1:5">
      <c r="A50" s="361"/>
      <c r="B50" s="327"/>
      <c r="C50" s="327"/>
      <c r="D50" s="327"/>
      <c r="E50" s="327"/>
    </row>
    <row r="51" spans="1:5" ht="15.75">
      <c r="A51" s="334"/>
      <c r="B51" s="330"/>
      <c r="C51" s="330"/>
      <c r="D51" s="330"/>
      <c r="E51" s="330"/>
    </row>
  </sheetData>
  <sheetProtection password="C6C6" sheet="1"/>
  <dataConsolidate/>
  <mergeCells count="18">
    <mergeCell ref="A1:H1"/>
    <mergeCell ref="G2:H2"/>
    <mergeCell ref="B10:D10"/>
    <mergeCell ref="B11:D11"/>
    <mergeCell ref="B12:D12"/>
    <mergeCell ref="A2:E2"/>
    <mergeCell ref="B8:E8"/>
    <mergeCell ref="B7:E7"/>
    <mergeCell ref="B6:E6"/>
    <mergeCell ref="B3:E3"/>
    <mergeCell ref="B4:E4"/>
    <mergeCell ref="B5:E5"/>
    <mergeCell ref="B17:D17"/>
    <mergeCell ref="B18:D18"/>
    <mergeCell ref="B19:D19"/>
    <mergeCell ref="B13:D13"/>
    <mergeCell ref="B14:D14"/>
    <mergeCell ref="B15:D15"/>
  </mergeCells>
  <phoneticPr fontId="0" type="noConversion"/>
  <dataValidations count="2">
    <dataValidation type="list" allowBlank="1" showInputMessage="1" showErrorMessage="1" sqref="B6:E7 H11:H15 H8" xr:uid="{00000000-0002-0000-0100-000000000000}">
      <formula1>$A$34:$A$36</formula1>
    </dataValidation>
    <dataValidation type="list" allowBlank="1" showInputMessage="1" showErrorMessage="1" sqref="B8:E8 B51:E51" xr:uid="{00000000-0002-0000-0100-000001000000}">
      <formula1>$A$37:$A$40</formula1>
    </dataValidation>
  </dataValidations>
  <pageMargins left="0.62" right="0.4" top="0.87" bottom="1" header="0.5" footer="0.5"/>
  <pageSetup scale="65" fitToHeight="2" orientation="portrait" horizontalDpi="4294967292" r:id="rId1"/>
  <headerFooter alignWithMargins="0">
    <oddFooter>&amp;L&amp;F&amp;C&amp;A&amp;R&amp;D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X17"/>
  <sheetViews>
    <sheetView workbookViewId="0">
      <selection activeCell="B6" sqref="B6"/>
    </sheetView>
  </sheetViews>
  <sheetFormatPr defaultRowHeight="12.75"/>
  <cols>
    <col min="1" max="1" width="21.5703125" customWidth="1"/>
    <col min="2" max="2" width="15.85546875" bestFit="1" customWidth="1"/>
    <col min="3" max="3" width="20.140625" bestFit="1" customWidth="1"/>
    <col min="4" max="4" width="21.42578125" bestFit="1" customWidth="1"/>
    <col min="5" max="5" width="19.5703125" bestFit="1" customWidth="1"/>
    <col min="6" max="6" width="19.7109375" customWidth="1"/>
  </cols>
  <sheetData>
    <row r="2" spans="1:24">
      <c r="A2" s="234"/>
      <c r="B2" s="235" t="s">
        <v>246</v>
      </c>
      <c r="C2" s="235" t="s">
        <v>255</v>
      </c>
      <c r="D2" s="235" t="s">
        <v>256</v>
      </c>
      <c r="E2" s="235" t="s">
        <v>257</v>
      </c>
      <c r="F2" s="235" t="s">
        <v>258</v>
      </c>
    </row>
    <row r="3" spans="1:24" ht="25.5">
      <c r="A3" s="236" t="s">
        <v>245</v>
      </c>
      <c r="B3" s="237">
        <f>'Project Income and Expense'!B55</f>
        <v>7.0000000000000007E-2</v>
      </c>
      <c r="C3" s="237">
        <f>B3</f>
        <v>7.0000000000000007E-2</v>
      </c>
      <c r="D3" s="237">
        <f>B3</f>
        <v>7.0000000000000007E-2</v>
      </c>
      <c r="E3" s="237">
        <v>0.15</v>
      </c>
      <c r="F3" s="237">
        <f>B3</f>
        <v>7.0000000000000007E-2</v>
      </c>
    </row>
    <row r="4" spans="1:24">
      <c r="A4" s="236" t="s">
        <v>247</v>
      </c>
      <c r="B4" s="237">
        <v>0.02</v>
      </c>
      <c r="C4" s="237">
        <f>B4</f>
        <v>0.02</v>
      </c>
      <c r="D4" s="237">
        <v>0</v>
      </c>
      <c r="E4" s="237">
        <f>B4</f>
        <v>0.02</v>
      </c>
      <c r="F4" s="237">
        <f>B4</f>
        <v>0.02</v>
      </c>
    </row>
    <row r="5" spans="1:24">
      <c r="A5" s="236" t="s">
        <v>248</v>
      </c>
      <c r="B5" s="237">
        <v>0.03</v>
      </c>
      <c r="C5" s="237">
        <f>B5</f>
        <v>0.03</v>
      </c>
      <c r="D5" s="237">
        <f>B5</f>
        <v>0.03</v>
      </c>
      <c r="E5" s="237">
        <f>B5</f>
        <v>0.03</v>
      </c>
      <c r="F5" s="237">
        <v>0.2</v>
      </c>
    </row>
    <row r="6" spans="1:24">
      <c r="A6" s="236" t="s">
        <v>268</v>
      </c>
      <c r="B6" s="238" t="e">
        <f>'Project Income and Expense'!E54/'Project Income and Expense'!B52</f>
        <v>#DIV/0!</v>
      </c>
      <c r="C6" s="238" t="e">
        <f>B6*0.95</f>
        <v>#DIV/0!</v>
      </c>
      <c r="D6" s="238" t="e">
        <f>B6</f>
        <v>#DIV/0!</v>
      </c>
      <c r="E6" s="238" t="e">
        <f>B6</f>
        <v>#DIV/0!</v>
      </c>
      <c r="F6" s="238" t="e">
        <f>B6</f>
        <v>#DIV/0!</v>
      </c>
      <c r="J6">
        <v>1</v>
      </c>
      <c r="K6">
        <v>2</v>
      </c>
      <c r="L6">
        <v>3</v>
      </c>
      <c r="M6">
        <v>4</v>
      </c>
      <c r="N6">
        <v>5</v>
      </c>
      <c r="O6">
        <v>6</v>
      </c>
      <c r="P6">
        <v>7</v>
      </c>
      <c r="Q6">
        <v>8</v>
      </c>
      <c r="R6">
        <v>9</v>
      </c>
      <c r="S6">
        <v>10</v>
      </c>
      <c r="T6">
        <v>11</v>
      </c>
      <c r="U6">
        <v>12</v>
      </c>
      <c r="V6">
        <v>13</v>
      </c>
      <c r="W6">
        <v>14</v>
      </c>
      <c r="X6">
        <v>15</v>
      </c>
    </row>
    <row r="7" spans="1:24" ht="25.5">
      <c r="A7" s="236" t="s">
        <v>269</v>
      </c>
      <c r="B7" s="238" t="e">
        <f>'Project Income and Expense'!D74/'Project Income and Expense'!B52</f>
        <v>#DIV/0!</v>
      </c>
      <c r="C7" s="238" t="e">
        <f>B7</f>
        <v>#DIV/0!</v>
      </c>
      <c r="D7" s="238" t="e">
        <f>B7</f>
        <v>#DIV/0!</v>
      </c>
      <c r="E7" s="238" t="e">
        <f>B7</f>
        <v>#DIV/0!</v>
      </c>
      <c r="F7" s="238" t="e">
        <f>B7*1.2</f>
        <v>#DIV/0!</v>
      </c>
      <c r="H7" s="233" t="s">
        <v>264</v>
      </c>
      <c r="I7" s="233" t="s">
        <v>260</v>
      </c>
      <c r="J7" t="e">
        <f>(B6*(1-B3)*'Project Income and Expense'!B52)</f>
        <v>#DIV/0!</v>
      </c>
      <c r="K7" t="e">
        <f>J7*1.02</f>
        <v>#DIV/0!</v>
      </c>
      <c r="L7" t="e">
        <f t="shared" ref="L7:X7" si="0">K7*1.02</f>
        <v>#DIV/0!</v>
      </c>
      <c r="M7" t="e">
        <f t="shared" si="0"/>
        <v>#DIV/0!</v>
      </c>
      <c r="N7" t="e">
        <f t="shared" si="0"/>
        <v>#DIV/0!</v>
      </c>
      <c r="O7" t="e">
        <f t="shared" si="0"/>
        <v>#DIV/0!</v>
      </c>
      <c r="P7" t="e">
        <f t="shared" si="0"/>
        <v>#DIV/0!</v>
      </c>
      <c r="Q7" t="e">
        <f t="shared" si="0"/>
        <v>#DIV/0!</v>
      </c>
      <c r="R7" t="e">
        <f t="shared" si="0"/>
        <v>#DIV/0!</v>
      </c>
      <c r="S7" t="e">
        <f>R7*1.02</f>
        <v>#DIV/0!</v>
      </c>
      <c r="T7" t="e">
        <f t="shared" si="0"/>
        <v>#DIV/0!</v>
      </c>
      <c r="U7" t="e">
        <f t="shared" si="0"/>
        <v>#DIV/0!</v>
      </c>
      <c r="V7" t="e">
        <f t="shared" si="0"/>
        <v>#DIV/0!</v>
      </c>
      <c r="W7" t="e">
        <f t="shared" si="0"/>
        <v>#DIV/0!</v>
      </c>
      <c r="X7" t="e">
        <f t="shared" si="0"/>
        <v>#DIV/0!</v>
      </c>
    </row>
    <row r="8" spans="1:24">
      <c r="A8" s="214"/>
      <c r="I8" s="233" t="s">
        <v>261</v>
      </c>
      <c r="J8" t="e">
        <f>B7*'Project Income and Expense'!B52</f>
        <v>#DIV/0!</v>
      </c>
      <c r="K8" t="e">
        <f>J8*1.03</f>
        <v>#DIV/0!</v>
      </c>
      <c r="L8" t="e">
        <f t="shared" ref="L8:X8" si="1">K8*1.03</f>
        <v>#DIV/0!</v>
      </c>
      <c r="M8" t="e">
        <f t="shared" si="1"/>
        <v>#DIV/0!</v>
      </c>
      <c r="N8" t="e">
        <f t="shared" si="1"/>
        <v>#DIV/0!</v>
      </c>
      <c r="O8" t="e">
        <f t="shared" si="1"/>
        <v>#DIV/0!</v>
      </c>
      <c r="P8" t="e">
        <f t="shared" si="1"/>
        <v>#DIV/0!</v>
      </c>
      <c r="Q8" t="e">
        <f t="shared" si="1"/>
        <v>#DIV/0!</v>
      </c>
      <c r="R8" t="e">
        <f t="shared" si="1"/>
        <v>#DIV/0!</v>
      </c>
      <c r="S8" t="e">
        <f t="shared" si="1"/>
        <v>#DIV/0!</v>
      </c>
      <c r="T8" t="e">
        <f t="shared" si="1"/>
        <v>#DIV/0!</v>
      </c>
      <c r="U8" t="e">
        <f t="shared" si="1"/>
        <v>#DIV/0!</v>
      </c>
      <c r="V8" t="e">
        <f t="shared" si="1"/>
        <v>#DIV/0!</v>
      </c>
      <c r="W8" t="e">
        <f t="shared" si="1"/>
        <v>#DIV/0!</v>
      </c>
      <c r="X8" t="e">
        <f t="shared" si="1"/>
        <v>#DIV/0!</v>
      </c>
    </row>
    <row r="9" spans="1:24">
      <c r="A9" s="236" t="s">
        <v>249</v>
      </c>
      <c r="B9" s="238" t="e">
        <f>((B6*(1-B3)-B7)*'Project Income and Expense'!B52)</f>
        <v>#DIV/0!</v>
      </c>
      <c r="C9" s="238" t="e">
        <f>((C6*(1-C3)-C7)*'Project Income and Expense'!B52)</f>
        <v>#DIV/0!</v>
      </c>
      <c r="D9" s="238" t="e">
        <f>((D6*(1-D3)-D7)*'Project Income and Expense'!B52)</f>
        <v>#DIV/0!</v>
      </c>
      <c r="E9" s="238" t="e">
        <f>((E6*(1-E3)-E7)*'Project Income and Expense'!B52)</f>
        <v>#DIV/0!</v>
      </c>
      <c r="F9" s="238" t="e">
        <f>((F6*(1-F3)-F7)*'Project Income and Expense'!B52)</f>
        <v>#DIV/0!</v>
      </c>
    </row>
    <row r="10" spans="1:24" ht="25.5">
      <c r="A10" s="236" t="s">
        <v>250</v>
      </c>
      <c r="B10" s="238" t="e">
        <f>(SUM(J7:X7)-SUM(J8:X8))-(('Project Income and Expense'!D83+'Project Income and Expense'!D89+'Project Income and Expense'!D95+'Project Income and Expense'!D101)*15)</f>
        <v>#DIV/0!</v>
      </c>
      <c r="C10" s="238" t="e">
        <f>(SUM(J10:X10)-SUM(J11:X11))-(('Project Income and Expense'!D83+'Project Income and Expense'!D89+'Project Income and Expense'!D95+'Project Income and Expense'!D101)*15)</f>
        <v>#DIV/0!</v>
      </c>
      <c r="D10" s="238" t="e">
        <f>((D6*15*'Project Income and Expense'!B52)-SUM(J8:X8))-(('Project Income and Expense'!D83+'Project Income and Expense'!D89+'Project Income and Expense'!D95+'Project Income and Expense'!D101)*15)</f>
        <v>#DIV/0!</v>
      </c>
      <c r="E10" s="238" t="e">
        <f>(SUM(J13:X13)-SUM(J14:X14))-(('Project Income and Expense'!D83+'Project Income and Expense'!D89+'Project Income and Expense'!D95+'Project Income and Expense'!D101)*15)</f>
        <v>#DIV/0!</v>
      </c>
      <c r="F10" s="238" t="e">
        <f>(SUM(J16:X16)-SUM(J17:X17))-(('Project Income and Expense'!D83+'Project Income and Expense'!D89+'Project Income and Expense'!D95+'Project Income and Expense'!D101)*15)</f>
        <v>#DIV/0!</v>
      </c>
      <c r="H10" s="233" t="s">
        <v>263</v>
      </c>
      <c r="I10" s="233" t="s">
        <v>260</v>
      </c>
      <c r="J10" t="e">
        <f>(C6*(1-C3)*'Project Income and Expense'!B52)</f>
        <v>#DIV/0!</v>
      </c>
      <c r="K10" t="e">
        <f>J10*1.02</f>
        <v>#DIV/0!</v>
      </c>
      <c r="L10" t="e">
        <f t="shared" ref="L10:X10" si="2">K10*1.02</f>
        <v>#DIV/0!</v>
      </c>
      <c r="M10" t="e">
        <f t="shared" si="2"/>
        <v>#DIV/0!</v>
      </c>
      <c r="N10" t="e">
        <f t="shared" si="2"/>
        <v>#DIV/0!</v>
      </c>
      <c r="O10" t="e">
        <f t="shared" si="2"/>
        <v>#DIV/0!</v>
      </c>
      <c r="P10" t="e">
        <f t="shared" si="2"/>
        <v>#DIV/0!</v>
      </c>
      <c r="Q10" t="e">
        <f t="shared" si="2"/>
        <v>#DIV/0!</v>
      </c>
      <c r="R10" t="e">
        <f t="shared" si="2"/>
        <v>#DIV/0!</v>
      </c>
      <c r="S10" t="e">
        <f t="shared" si="2"/>
        <v>#DIV/0!</v>
      </c>
      <c r="T10" t="e">
        <f t="shared" si="2"/>
        <v>#DIV/0!</v>
      </c>
      <c r="U10" t="e">
        <f t="shared" si="2"/>
        <v>#DIV/0!</v>
      </c>
      <c r="V10" t="e">
        <f t="shared" si="2"/>
        <v>#DIV/0!</v>
      </c>
      <c r="W10" t="e">
        <f t="shared" si="2"/>
        <v>#DIV/0!</v>
      </c>
      <c r="X10" t="e">
        <f t="shared" si="2"/>
        <v>#DIV/0!</v>
      </c>
    </row>
    <row r="11" spans="1:24">
      <c r="A11" s="236" t="s">
        <v>251</v>
      </c>
      <c r="B11" s="239" t="e">
        <f>'30 Year Proforma'!B20</f>
        <v>#DIV/0!</v>
      </c>
      <c r="C11" s="249" t="e">
        <f>(J10-J11)/'Project Income and Expense'!D83</f>
        <v>#DIV/0!</v>
      </c>
      <c r="D11" s="249" t="e">
        <f>(J7-J8)/'Project Income and Expense'!D83</f>
        <v>#DIV/0!</v>
      </c>
      <c r="E11" s="249" t="e">
        <f>(J13-J14)/'Project Income and Expense'!D83</f>
        <v>#DIV/0!</v>
      </c>
      <c r="F11" s="249" t="e">
        <f>F9/'Project Income and Expense'!D83</f>
        <v>#DIV/0!</v>
      </c>
      <c r="I11" s="233" t="s">
        <v>261</v>
      </c>
      <c r="J11" t="e">
        <f>C7*'Project Income and Expense'!B52</f>
        <v>#DIV/0!</v>
      </c>
      <c r="K11" t="e">
        <f>J11*1.03</f>
        <v>#DIV/0!</v>
      </c>
      <c r="L11" t="e">
        <f t="shared" ref="L11:X11" si="3">K11*1.03</f>
        <v>#DIV/0!</v>
      </c>
      <c r="M11" t="e">
        <f t="shared" si="3"/>
        <v>#DIV/0!</v>
      </c>
      <c r="N11" t="e">
        <f t="shared" si="3"/>
        <v>#DIV/0!</v>
      </c>
      <c r="O11" t="e">
        <f t="shared" si="3"/>
        <v>#DIV/0!</v>
      </c>
      <c r="P11" t="e">
        <f t="shared" si="3"/>
        <v>#DIV/0!</v>
      </c>
      <c r="Q11" t="e">
        <f t="shared" si="3"/>
        <v>#DIV/0!</v>
      </c>
      <c r="R11" t="e">
        <f t="shared" si="3"/>
        <v>#DIV/0!</v>
      </c>
      <c r="S11" t="e">
        <f t="shared" si="3"/>
        <v>#DIV/0!</v>
      </c>
      <c r="T11" t="e">
        <f t="shared" si="3"/>
        <v>#DIV/0!</v>
      </c>
      <c r="U11" t="e">
        <f t="shared" si="3"/>
        <v>#DIV/0!</v>
      </c>
      <c r="V11" t="e">
        <f t="shared" si="3"/>
        <v>#DIV/0!</v>
      </c>
      <c r="W11" t="e">
        <f t="shared" si="3"/>
        <v>#DIV/0!</v>
      </c>
      <c r="X11" t="e">
        <f t="shared" si="3"/>
        <v>#DIV/0!</v>
      </c>
    </row>
    <row r="12" spans="1:24">
      <c r="A12" s="236" t="s">
        <v>259</v>
      </c>
      <c r="B12" s="239" t="e">
        <f>'30 Year Proforma'!P11/'30 Year Proforma'!P14</f>
        <v>#DIV/0!</v>
      </c>
      <c r="C12" s="239" t="e">
        <f>(X10-X11)/'Project Income and Expense'!D83</f>
        <v>#DIV/0!</v>
      </c>
      <c r="D12" s="239" t="e">
        <f>(J7-X8)/'Project Income and Expense'!D83</f>
        <v>#DIV/0!</v>
      </c>
      <c r="E12" s="239" t="e">
        <f>(X13-X14)/'Project Income and Expense'!D83</f>
        <v>#DIV/0!</v>
      </c>
      <c r="F12" s="239" t="e">
        <f>(X16-X17)/'Project Income and Expense'!D83</f>
        <v>#DIV/0!</v>
      </c>
    </row>
    <row r="13" spans="1:24">
      <c r="A13" s="214"/>
      <c r="H13" s="233" t="s">
        <v>262</v>
      </c>
      <c r="I13" s="233" t="s">
        <v>260</v>
      </c>
      <c r="J13" t="e">
        <f>('Project Income and Expense'!B52*E6)*(1-E3)</f>
        <v>#DIV/0!</v>
      </c>
      <c r="K13" t="e">
        <f>J13*1.02</f>
        <v>#DIV/0!</v>
      </c>
      <c r="L13" t="e">
        <f t="shared" ref="L13:X13" si="4">K13*1.02</f>
        <v>#DIV/0!</v>
      </c>
      <c r="M13" t="e">
        <f t="shared" si="4"/>
        <v>#DIV/0!</v>
      </c>
      <c r="N13" t="e">
        <f t="shared" si="4"/>
        <v>#DIV/0!</v>
      </c>
      <c r="O13" t="e">
        <f t="shared" si="4"/>
        <v>#DIV/0!</v>
      </c>
      <c r="P13" t="e">
        <f t="shared" si="4"/>
        <v>#DIV/0!</v>
      </c>
      <c r="Q13" t="e">
        <f t="shared" si="4"/>
        <v>#DIV/0!</v>
      </c>
      <c r="R13" t="e">
        <f t="shared" si="4"/>
        <v>#DIV/0!</v>
      </c>
      <c r="S13" t="e">
        <f t="shared" si="4"/>
        <v>#DIV/0!</v>
      </c>
      <c r="T13" t="e">
        <f t="shared" si="4"/>
        <v>#DIV/0!</v>
      </c>
      <c r="U13" t="e">
        <f t="shared" si="4"/>
        <v>#DIV/0!</v>
      </c>
      <c r="V13" t="e">
        <f t="shared" si="4"/>
        <v>#DIV/0!</v>
      </c>
      <c r="W13" t="e">
        <f t="shared" si="4"/>
        <v>#DIV/0!</v>
      </c>
      <c r="X13" t="e">
        <f t="shared" si="4"/>
        <v>#DIV/0!</v>
      </c>
    </row>
    <row r="14" spans="1:24" ht="32.25" customHeight="1">
      <c r="A14" s="236" t="s">
        <v>252</v>
      </c>
      <c r="B14" s="238" t="e">
        <f>('Project Income and Expense'!D83*15)-(SUM(J7:X7)-SUM(J8:X8))</f>
        <v>#DIV/0!</v>
      </c>
      <c r="C14" s="238" t="e">
        <f>('Project Income and Expense'!D83*15)-(SUM(J10:X10)-SUM(J11:X11))</f>
        <v>#DIV/0!</v>
      </c>
      <c r="D14" s="238" t="e">
        <f>('Project Income and Expense'!D83*15)-(J7*15-SUM(J8:X8))</f>
        <v>#DIV/0!</v>
      </c>
      <c r="E14" s="238" t="e">
        <f>('Project Income and Expense'!D83*15)-(SUM(J13:X13)-SUM(J14:X14))</f>
        <v>#DIV/0!</v>
      </c>
      <c r="F14" s="238" t="e">
        <f>('Project Income and Expense'!D83*15)-(SUM(J16:X16)-SUM(J17:X17))</f>
        <v>#DIV/0!</v>
      </c>
      <c r="I14" s="233" t="s">
        <v>261</v>
      </c>
      <c r="J14" t="e">
        <f>E7*'Project Income and Expense'!B52</f>
        <v>#DIV/0!</v>
      </c>
      <c r="K14" t="e">
        <f>J14*1.03</f>
        <v>#DIV/0!</v>
      </c>
      <c r="L14" t="e">
        <f t="shared" ref="L14:X14" si="5">K14*1.03</f>
        <v>#DIV/0!</v>
      </c>
      <c r="M14" t="e">
        <f t="shared" si="5"/>
        <v>#DIV/0!</v>
      </c>
      <c r="N14" t="e">
        <f t="shared" si="5"/>
        <v>#DIV/0!</v>
      </c>
      <c r="O14" t="e">
        <f t="shared" si="5"/>
        <v>#DIV/0!</v>
      </c>
      <c r="P14" t="e">
        <f t="shared" si="5"/>
        <v>#DIV/0!</v>
      </c>
      <c r="Q14" t="e">
        <f t="shared" si="5"/>
        <v>#DIV/0!</v>
      </c>
      <c r="R14" t="e">
        <f t="shared" si="5"/>
        <v>#DIV/0!</v>
      </c>
      <c r="S14" t="e">
        <f t="shared" si="5"/>
        <v>#DIV/0!</v>
      </c>
      <c r="T14" t="e">
        <f t="shared" si="5"/>
        <v>#DIV/0!</v>
      </c>
      <c r="U14" t="e">
        <f t="shared" si="5"/>
        <v>#DIV/0!</v>
      </c>
      <c r="V14" t="e">
        <f t="shared" si="5"/>
        <v>#DIV/0!</v>
      </c>
      <c r="W14" t="e">
        <f t="shared" si="5"/>
        <v>#DIV/0!</v>
      </c>
      <c r="X14" t="e">
        <f t="shared" si="5"/>
        <v>#DIV/0!</v>
      </c>
    </row>
    <row r="15" spans="1:24">
      <c r="A15" s="214"/>
    </row>
    <row r="16" spans="1:24" ht="25.5">
      <c r="A16" s="236" t="s">
        <v>253</v>
      </c>
      <c r="B16" s="238">
        <f>'Project Development Cost'!B66</f>
        <v>0</v>
      </c>
      <c r="C16" s="238">
        <f>'Project Development Cost'!B66</f>
        <v>0</v>
      </c>
      <c r="D16" s="238">
        <f>'Project Development Cost'!B66</f>
        <v>0</v>
      </c>
      <c r="E16" s="238">
        <f>'Project Development Cost'!B66</f>
        <v>0</v>
      </c>
      <c r="F16" s="238">
        <f>'Project Development Cost'!B66</f>
        <v>0</v>
      </c>
      <c r="H16" s="233" t="s">
        <v>265</v>
      </c>
      <c r="I16" s="233" t="s">
        <v>260</v>
      </c>
      <c r="J16" t="e">
        <f>F6*'Project Income and Expense'!B52*(1-F3)</f>
        <v>#DIV/0!</v>
      </c>
      <c r="K16" t="e">
        <f>J16*1.02</f>
        <v>#DIV/0!</v>
      </c>
      <c r="L16" t="e">
        <f t="shared" ref="L16:X16" si="6">K16*1.02</f>
        <v>#DIV/0!</v>
      </c>
      <c r="M16" t="e">
        <f t="shared" si="6"/>
        <v>#DIV/0!</v>
      </c>
      <c r="N16" t="e">
        <f t="shared" si="6"/>
        <v>#DIV/0!</v>
      </c>
      <c r="O16" t="e">
        <f t="shared" si="6"/>
        <v>#DIV/0!</v>
      </c>
      <c r="P16" t="e">
        <f t="shared" si="6"/>
        <v>#DIV/0!</v>
      </c>
      <c r="Q16" t="e">
        <f t="shared" si="6"/>
        <v>#DIV/0!</v>
      </c>
      <c r="R16" t="e">
        <f t="shared" si="6"/>
        <v>#DIV/0!</v>
      </c>
      <c r="S16" t="e">
        <f t="shared" si="6"/>
        <v>#DIV/0!</v>
      </c>
      <c r="T16" t="e">
        <f t="shared" si="6"/>
        <v>#DIV/0!</v>
      </c>
      <c r="U16" t="e">
        <f t="shared" si="6"/>
        <v>#DIV/0!</v>
      </c>
      <c r="V16" t="e">
        <f t="shared" si="6"/>
        <v>#DIV/0!</v>
      </c>
      <c r="W16" t="e">
        <f t="shared" si="6"/>
        <v>#DIV/0!</v>
      </c>
      <c r="X16" t="e">
        <f t="shared" si="6"/>
        <v>#DIV/0!</v>
      </c>
    </row>
    <row r="17" spans="1:24" ht="25.5">
      <c r="A17" s="236" t="s">
        <v>254</v>
      </c>
      <c r="B17" s="238" t="e">
        <f>IF((B14-B16)&lt;0,0,B14-B16)</f>
        <v>#DIV/0!</v>
      </c>
      <c r="C17" s="238" t="e">
        <f>IF((C14-C16)&lt;0, 0, C14-C16)</f>
        <v>#DIV/0!</v>
      </c>
      <c r="D17" s="238" t="e">
        <f>IF((D14-D16)&lt;0, 0, D14-D16)</f>
        <v>#DIV/0!</v>
      </c>
      <c r="E17" s="238" t="e">
        <f>IF((E14-E16)&lt;0, 0, E14-E16)</f>
        <v>#DIV/0!</v>
      </c>
      <c r="F17" s="238" t="e">
        <f>IF((F14-F16)&lt;0, 0, F14-F16)</f>
        <v>#DIV/0!</v>
      </c>
      <c r="I17" s="233" t="s">
        <v>261</v>
      </c>
      <c r="J17" t="e">
        <f>F7*'Project Income and Expense'!B52</f>
        <v>#DIV/0!</v>
      </c>
      <c r="K17" t="e">
        <f>J17*1.03</f>
        <v>#DIV/0!</v>
      </c>
      <c r="L17" t="e">
        <f>K17*1.03</f>
        <v>#DIV/0!</v>
      </c>
      <c r="M17" t="e">
        <f t="shared" ref="M17:X17" si="7">L17*1.03</f>
        <v>#DIV/0!</v>
      </c>
      <c r="N17" t="e">
        <f t="shared" si="7"/>
        <v>#DIV/0!</v>
      </c>
      <c r="O17" t="e">
        <f t="shared" si="7"/>
        <v>#DIV/0!</v>
      </c>
      <c r="P17" t="e">
        <f t="shared" si="7"/>
        <v>#DIV/0!</v>
      </c>
      <c r="Q17" t="e">
        <f t="shared" si="7"/>
        <v>#DIV/0!</v>
      </c>
      <c r="R17" t="e">
        <f t="shared" si="7"/>
        <v>#DIV/0!</v>
      </c>
      <c r="S17" t="e">
        <f t="shared" si="7"/>
        <v>#DIV/0!</v>
      </c>
      <c r="T17" t="e">
        <f t="shared" si="7"/>
        <v>#DIV/0!</v>
      </c>
      <c r="U17" t="e">
        <f t="shared" si="7"/>
        <v>#DIV/0!</v>
      </c>
      <c r="V17" t="e">
        <f t="shared" si="7"/>
        <v>#DIV/0!</v>
      </c>
      <c r="W17" t="e">
        <f t="shared" si="7"/>
        <v>#DIV/0!</v>
      </c>
      <c r="X17" t="e">
        <f t="shared" si="7"/>
        <v>#DIV/0!</v>
      </c>
    </row>
  </sheetData>
  <conditionalFormatting sqref="B11:F12">
    <cfRule type="cellIs" dxfId="28" priority="3" stopIfTrue="1" operator="lessThan">
      <formula>1</formula>
    </cfRule>
  </conditionalFormatting>
  <conditionalFormatting sqref="B9:F9">
    <cfRule type="cellIs" dxfId="27" priority="2" stopIfTrue="1" operator="lessThan">
      <formula>0</formula>
    </cfRule>
  </conditionalFormatting>
  <conditionalFormatting sqref="B10:F10">
    <cfRule type="cellIs" dxfId="26" priority="1" stopIfTrue="1" operator="less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M114"/>
  <sheetViews>
    <sheetView topLeftCell="A33" zoomScale="130" zoomScaleNormal="130" workbookViewId="0">
      <selection activeCell="B6" sqref="B6"/>
    </sheetView>
  </sheetViews>
  <sheetFormatPr defaultRowHeight="15.75"/>
  <cols>
    <col min="1" max="1" width="45.28515625" style="1" customWidth="1"/>
    <col min="2" max="2" width="7.7109375" style="1" customWidth="1"/>
    <col min="3" max="3" width="16.85546875" style="1" customWidth="1"/>
    <col min="4" max="4" width="15.42578125" style="1" bestFit="1" customWidth="1"/>
    <col min="5" max="5" width="14.28515625" style="6" bestFit="1" customWidth="1"/>
    <col min="6" max="6" width="14.5703125" bestFit="1" customWidth="1"/>
    <col min="7" max="7" width="9" customWidth="1"/>
    <col min="8" max="8" width="7.7109375" customWidth="1"/>
    <col min="9" max="9" width="15.28515625" customWidth="1"/>
    <col min="10" max="10" width="13.7109375" customWidth="1"/>
    <col min="11" max="11" width="11.140625" customWidth="1"/>
    <col min="12" max="12" width="11" customWidth="1"/>
    <col min="13" max="13" width="11.7109375" customWidth="1"/>
  </cols>
  <sheetData>
    <row r="1" spans="1:7" ht="21.75" customHeight="1">
      <c r="A1" s="47" t="s">
        <v>0</v>
      </c>
    </row>
    <row r="2" spans="1:7" ht="19.5" customHeight="1" thickBot="1">
      <c r="A2" s="113" t="s">
        <v>140</v>
      </c>
      <c r="C2" s="411">
        <f>Summary!B3</f>
        <v>0</v>
      </c>
      <c r="D2" s="123"/>
      <c r="F2" s="189"/>
    </row>
    <row r="3" spans="1:7" ht="12.4" customHeight="1" thickTop="1">
      <c r="A3" s="46" t="s">
        <v>1</v>
      </c>
      <c r="B3" s="45" t="s">
        <v>2</v>
      </c>
      <c r="C3" s="219" t="s">
        <v>234</v>
      </c>
      <c r="D3" s="45" t="s">
        <v>565</v>
      </c>
      <c r="E3" s="44" t="s">
        <v>24</v>
      </c>
      <c r="F3" s="190" t="s">
        <v>230</v>
      </c>
    </row>
    <row r="4" spans="1:7" ht="12.4" customHeight="1">
      <c r="A4" s="200" t="s">
        <v>3</v>
      </c>
      <c r="B4" s="201"/>
      <c r="C4" s="188"/>
      <c r="D4" s="201"/>
      <c r="E4" s="212"/>
      <c r="F4" s="203"/>
    </row>
    <row r="5" spans="1:7" ht="12.4" customHeight="1">
      <c r="A5" s="204" t="s">
        <v>4</v>
      </c>
      <c r="B5" s="205">
        <v>0</v>
      </c>
      <c r="C5" s="288">
        <v>0</v>
      </c>
      <c r="D5" s="289">
        <v>0</v>
      </c>
      <c r="E5" s="202">
        <f t="shared" ref="E5:E10" si="0">(B5*D5)*12</f>
        <v>0</v>
      </c>
      <c r="F5" s="217">
        <f t="shared" ref="F5:F10" si="1">B5*C5</f>
        <v>0</v>
      </c>
    </row>
    <row r="6" spans="1:7" ht="12.4" customHeight="1">
      <c r="A6" s="204" t="s">
        <v>285</v>
      </c>
      <c r="B6" s="205">
        <v>0</v>
      </c>
      <c r="C6" s="288">
        <v>0</v>
      </c>
      <c r="D6" s="289">
        <v>0</v>
      </c>
      <c r="E6" s="202">
        <f t="shared" si="0"/>
        <v>0</v>
      </c>
      <c r="F6" s="217">
        <f t="shared" si="1"/>
        <v>0</v>
      </c>
      <c r="G6" s="252"/>
    </row>
    <row r="7" spans="1:7" ht="12.4" customHeight="1">
      <c r="A7" s="204" t="s">
        <v>286</v>
      </c>
      <c r="B7" s="205">
        <v>0</v>
      </c>
      <c r="C7" s="288">
        <v>0</v>
      </c>
      <c r="D7" s="289">
        <v>0</v>
      </c>
      <c r="E7" s="202">
        <f t="shared" si="0"/>
        <v>0</v>
      </c>
      <c r="F7" s="217">
        <f t="shared" si="1"/>
        <v>0</v>
      </c>
      <c r="G7" s="252"/>
    </row>
    <row r="8" spans="1:7" ht="12.4" customHeight="1">
      <c r="A8" s="204" t="s">
        <v>287</v>
      </c>
      <c r="B8" s="205">
        <v>0</v>
      </c>
      <c r="C8" s="288">
        <v>0</v>
      </c>
      <c r="D8" s="289">
        <v>0</v>
      </c>
      <c r="E8" s="202">
        <f t="shared" si="0"/>
        <v>0</v>
      </c>
      <c r="F8" s="217">
        <f t="shared" si="1"/>
        <v>0</v>
      </c>
      <c r="G8" s="252"/>
    </row>
    <row r="9" spans="1:7" ht="12.4" customHeight="1">
      <c r="A9" s="204" t="s">
        <v>288</v>
      </c>
      <c r="B9" s="205">
        <v>0</v>
      </c>
      <c r="C9" s="288">
        <v>0</v>
      </c>
      <c r="D9" s="289">
        <v>0</v>
      </c>
      <c r="E9" s="202">
        <f t="shared" si="0"/>
        <v>0</v>
      </c>
      <c r="F9" s="217">
        <f t="shared" si="1"/>
        <v>0</v>
      </c>
      <c r="G9" s="252"/>
    </row>
    <row r="10" spans="1:7" ht="12.4" customHeight="1">
      <c r="A10" s="204" t="s">
        <v>289</v>
      </c>
      <c r="B10" s="205">
        <v>0</v>
      </c>
      <c r="C10" s="288">
        <v>0</v>
      </c>
      <c r="D10" s="289">
        <v>0</v>
      </c>
      <c r="E10" s="202">
        <f t="shared" si="0"/>
        <v>0</v>
      </c>
      <c r="F10" s="217">
        <f t="shared" si="1"/>
        <v>0</v>
      </c>
      <c r="G10" s="252"/>
    </row>
    <row r="11" spans="1:7" ht="12.4" customHeight="1">
      <c r="A11" s="207" t="s">
        <v>6</v>
      </c>
      <c r="B11" s="208">
        <f>SUM(B5:B10)</f>
        <v>0</v>
      </c>
      <c r="C11" s="206"/>
      <c r="D11" s="146"/>
      <c r="E11" s="202">
        <f>SUM(E5:E10)</f>
        <v>0</v>
      </c>
      <c r="F11" s="217">
        <f>SUM(F5:F10)</f>
        <v>0</v>
      </c>
      <c r="G11" s="252"/>
    </row>
    <row r="12" spans="1:7" ht="12.4" customHeight="1">
      <c r="A12" s="200" t="s">
        <v>7</v>
      </c>
      <c r="B12" s="205"/>
      <c r="C12" s="206"/>
      <c r="D12" s="209"/>
      <c r="E12" s="202"/>
      <c r="F12" s="203"/>
    </row>
    <row r="13" spans="1:7" ht="12.4" customHeight="1">
      <c r="A13" s="204" t="s">
        <v>4</v>
      </c>
      <c r="B13" s="205">
        <v>0</v>
      </c>
      <c r="C13" s="288">
        <v>0</v>
      </c>
      <c r="D13" s="289">
        <v>0</v>
      </c>
      <c r="E13" s="202">
        <f t="shared" ref="E13:E18" si="2">(B13*D13)*12</f>
        <v>0</v>
      </c>
      <c r="F13" s="217">
        <f t="shared" ref="F13:F18" si="3">B13*C13</f>
        <v>0</v>
      </c>
    </row>
    <row r="14" spans="1:7" ht="12.4" customHeight="1">
      <c r="A14" s="204" t="s">
        <v>285</v>
      </c>
      <c r="B14" s="205">
        <v>0</v>
      </c>
      <c r="C14" s="288">
        <v>0</v>
      </c>
      <c r="D14" s="289">
        <v>0</v>
      </c>
      <c r="E14" s="202">
        <f t="shared" si="2"/>
        <v>0</v>
      </c>
      <c r="F14" s="217">
        <f t="shared" si="3"/>
        <v>0</v>
      </c>
    </row>
    <row r="15" spans="1:7" ht="12.4" customHeight="1">
      <c r="A15" s="204" t="s">
        <v>286</v>
      </c>
      <c r="B15" s="205">
        <v>0</v>
      </c>
      <c r="C15" s="288">
        <v>0</v>
      </c>
      <c r="D15" s="289">
        <v>0</v>
      </c>
      <c r="E15" s="202">
        <f t="shared" si="2"/>
        <v>0</v>
      </c>
      <c r="F15" s="217">
        <f t="shared" si="3"/>
        <v>0</v>
      </c>
    </row>
    <row r="16" spans="1:7" ht="12.4" customHeight="1">
      <c r="A16" s="204" t="s">
        <v>287</v>
      </c>
      <c r="B16" s="205">
        <v>0</v>
      </c>
      <c r="C16" s="288">
        <v>0</v>
      </c>
      <c r="D16" s="289">
        <v>0</v>
      </c>
      <c r="E16" s="202">
        <f t="shared" si="2"/>
        <v>0</v>
      </c>
      <c r="F16" s="217">
        <f t="shared" si="3"/>
        <v>0</v>
      </c>
    </row>
    <row r="17" spans="1:6" ht="12.4" customHeight="1">
      <c r="A17" s="204" t="s">
        <v>288</v>
      </c>
      <c r="B17" s="205">
        <v>0</v>
      </c>
      <c r="C17" s="288">
        <v>0</v>
      </c>
      <c r="D17" s="289">
        <v>0</v>
      </c>
      <c r="E17" s="202">
        <f t="shared" si="2"/>
        <v>0</v>
      </c>
      <c r="F17" s="217">
        <f t="shared" si="3"/>
        <v>0</v>
      </c>
    </row>
    <row r="18" spans="1:6" ht="12.4" customHeight="1">
      <c r="A18" s="204" t="s">
        <v>303</v>
      </c>
      <c r="B18" s="205">
        <v>0</v>
      </c>
      <c r="C18" s="288">
        <v>0</v>
      </c>
      <c r="D18" s="289">
        <v>0</v>
      </c>
      <c r="E18" s="202">
        <f t="shared" si="2"/>
        <v>0</v>
      </c>
      <c r="F18" s="217">
        <f t="shared" si="3"/>
        <v>0</v>
      </c>
    </row>
    <row r="19" spans="1:6" ht="12.4" customHeight="1">
      <c r="A19" s="207" t="s">
        <v>8</v>
      </c>
      <c r="B19" s="208">
        <f>SUM(B13:B18)</f>
        <v>0</v>
      </c>
      <c r="C19" s="206"/>
      <c r="D19" s="209"/>
      <c r="E19" s="202">
        <f>SUM(E13:E18)</f>
        <v>0</v>
      </c>
      <c r="F19" s="217">
        <f>SUM(F13:F18)</f>
        <v>0</v>
      </c>
    </row>
    <row r="20" spans="1:6" ht="12.4" customHeight="1">
      <c r="A20" s="200" t="s">
        <v>9</v>
      </c>
      <c r="B20" s="210"/>
      <c r="C20" s="210"/>
      <c r="D20" s="210"/>
      <c r="E20" s="210"/>
      <c r="F20" s="203"/>
    </row>
    <row r="21" spans="1:6" ht="12.4" customHeight="1">
      <c r="A21" s="204" t="s">
        <v>4</v>
      </c>
      <c r="B21" s="205">
        <v>0</v>
      </c>
      <c r="C21" s="288">
        <v>0</v>
      </c>
      <c r="D21" s="289">
        <v>0</v>
      </c>
      <c r="E21" s="202">
        <f t="shared" ref="E21:E26" si="4">(B21*D21)*12</f>
        <v>0</v>
      </c>
      <c r="F21" s="217">
        <f t="shared" ref="F21:F26" si="5">B21*C21</f>
        <v>0</v>
      </c>
    </row>
    <row r="22" spans="1:6" ht="12.4" customHeight="1">
      <c r="A22" s="204" t="s">
        <v>285</v>
      </c>
      <c r="B22" s="205">
        <v>0</v>
      </c>
      <c r="C22" s="288">
        <v>0</v>
      </c>
      <c r="D22" s="289">
        <v>0</v>
      </c>
      <c r="E22" s="202">
        <f t="shared" si="4"/>
        <v>0</v>
      </c>
      <c r="F22" s="217">
        <f t="shared" si="5"/>
        <v>0</v>
      </c>
    </row>
    <row r="23" spans="1:6" ht="12.4" customHeight="1">
      <c r="A23" s="204" t="s">
        <v>286</v>
      </c>
      <c r="B23" s="205">
        <v>0</v>
      </c>
      <c r="C23" s="288">
        <v>0</v>
      </c>
      <c r="D23" s="289">
        <v>0</v>
      </c>
      <c r="E23" s="202">
        <f t="shared" si="4"/>
        <v>0</v>
      </c>
      <c r="F23" s="217">
        <f t="shared" si="5"/>
        <v>0</v>
      </c>
    </row>
    <row r="24" spans="1:6" ht="12.4" customHeight="1">
      <c r="A24" s="204" t="s">
        <v>287</v>
      </c>
      <c r="B24" s="205">
        <v>0</v>
      </c>
      <c r="C24" s="288">
        <v>0</v>
      </c>
      <c r="D24" s="289">
        <v>0</v>
      </c>
      <c r="E24" s="202">
        <f t="shared" si="4"/>
        <v>0</v>
      </c>
      <c r="F24" s="217">
        <f t="shared" si="5"/>
        <v>0</v>
      </c>
    </row>
    <row r="25" spans="1:6" ht="12.4" customHeight="1">
      <c r="A25" s="204" t="s">
        <v>288</v>
      </c>
      <c r="B25" s="205">
        <v>0</v>
      </c>
      <c r="C25" s="288">
        <v>0</v>
      </c>
      <c r="D25" s="289">
        <v>0</v>
      </c>
      <c r="E25" s="202">
        <f t="shared" si="4"/>
        <v>0</v>
      </c>
      <c r="F25" s="217">
        <f t="shared" si="5"/>
        <v>0</v>
      </c>
    </row>
    <row r="26" spans="1:6" ht="12.4" customHeight="1">
      <c r="A26" s="204" t="s">
        <v>302</v>
      </c>
      <c r="B26" s="205">
        <v>0</v>
      </c>
      <c r="C26" s="288">
        <v>0</v>
      </c>
      <c r="D26" s="289">
        <v>0</v>
      </c>
      <c r="E26" s="202">
        <f t="shared" si="4"/>
        <v>0</v>
      </c>
      <c r="F26" s="217">
        <f t="shared" si="5"/>
        <v>0</v>
      </c>
    </row>
    <row r="27" spans="1:6" ht="12.4" customHeight="1">
      <c r="A27" s="207" t="s">
        <v>10</v>
      </c>
      <c r="B27" s="208">
        <f>SUM(B21:B26)</f>
        <v>0</v>
      </c>
      <c r="C27" s="206"/>
      <c r="D27" s="209"/>
      <c r="E27" s="202">
        <f>SUM(E21:E26)</f>
        <v>0</v>
      </c>
      <c r="F27" s="217">
        <f>SUM(F21:F26)</f>
        <v>0</v>
      </c>
    </row>
    <row r="28" spans="1:6" ht="12.4" customHeight="1">
      <c r="A28" s="200" t="s">
        <v>11</v>
      </c>
      <c r="B28" s="210"/>
      <c r="C28" s="210"/>
      <c r="D28" s="210"/>
      <c r="E28" s="210"/>
      <c r="F28" s="203"/>
    </row>
    <row r="29" spans="1:6" ht="12.4" customHeight="1">
      <c r="A29" s="204" t="s">
        <v>4</v>
      </c>
      <c r="B29" s="205">
        <v>0</v>
      </c>
      <c r="C29" s="288">
        <v>0</v>
      </c>
      <c r="D29" s="289">
        <v>0</v>
      </c>
      <c r="E29" s="202">
        <f t="shared" ref="E29:E34" si="6">(B29*D29)*12</f>
        <v>0</v>
      </c>
      <c r="F29" s="217">
        <f t="shared" ref="F29:F34" si="7">B29*C29</f>
        <v>0</v>
      </c>
    </row>
    <row r="30" spans="1:6" ht="12.4" customHeight="1">
      <c r="A30" s="204" t="s">
        <v>285</v>
      </c>
      <c r="B30" s="205">
        <v>0</v>
      </c>
      <c r="C30" s="288">
        <v>0</v>
      </c>
      <c r="D30" s="289">
        <v>0</v>
      </c>
      <c r="E30" s="202">
        <f t="shared" si="6"/>
        <v>0</v>
      </c>
      <c r="F30" s="217">
        <f t="shared" si="7"/>
        <v>0</v>
      </c>
    </row>
    <row r="31" spans="1:6" ht="12.4" customHeight="1">
      <c r="A31" s="204" t="s">
        <v>286</v>
      </c>
      <c r="B31" s="205">
        <v>0</v>
      </c>
      <c r="C31" s="288">
        <v>0</v>
      </c>
      <c r="D31" s="289">
        <v>0</v>
      </c>
      <c r="E31" s="202">
        <f t="shared" si="6"/>
        <v>0</v>
      </c>
      <c r="F31" s="217">
        <f t="shared" si="7"/>
        <v>0</v>
      </c>
    </row>
    <row r="32" spans="1:6" ht="12.4" customHeight="1">
      <c r="A32" s="204" t="s">
        <v>287</v>
      </c>
      <c r="B32" s="205">
        <v>0</v>
      </c>
      <c r="C32" s="288">
        <v>0</v>
      </c>
      <c r="D32" s="289">
        <v>0</v>
      </c>
      <c r="E32" s="202">
        <f t="shared" si="6"/>
        <v>0</v>
      </c>
      <c r="F32" s="217">
        <f t="shared" si="7"/>
        <v>0</v>
      </c>
    </row>
    <row r="33" spans="1:6" ht="12.4" customHeight="1">
      <c r="A33" s="204" t="s">
        <v>288</v>
      </c>
      <c r="B33" s="205">
        <v>0</v>
      </c>
      <c r="C33" s="288">
        <v>0</v>
      </c>
      <c r="D33" s="289">
        <v>0</v>
      </c>
      <c r="E33" s="202">
        <f t="shared" si="6"/>
        <v>0</v>
      </c>
      <c r="F33" s="217">
        <f t="shared" si="7"/>
        <v>0</v>
      </c>
    </row>
    <row r="34" spans="1:6" ht="12.4" customHeight="1">
      <c r="A34" s="204" t="s">
        <v>302</v>
      </c>
      <c r="B34" s="205">
        <v>0</v>
      </c>
      <c r="C34" s="288">
        <v>0</v>
      </c>
      <c r="D34" s="289">
        <v>0</v>
      </c>
      <c r="E34" s="202">
        <f t="shared" si="6"/>
        <v>0</v>
      </c>
      <c r="F34" s="217">
        <f t="shared" si="7"/>
        <v>0</v>
      </c>
    </row>
    <row r="35" spans="1:6" ht="12.4" customHeight="1">
      <c r="A35" s="207" t="s">
        <v>12</v>
      </c>
      <c r="B35" s="208">
        <f>SUM(B29:B34)</f>
        <v>0</v>
      </c>
      <c r="C35" s="206"/>
      <c r="D35" s="209"/>
      <c r="E35" s="202">
        <f>SUM(E29:E34)</f>
        <v>0</v>
      </c>
      <c r="F35" s="217">
        <f>SUM(F29:F34)</f>
        <v>0</v>
      </c>
    </row>
    <row r="36" spans="1:6" ht="12.4" customHeight="1">
      <c r="A36" s="200" t="s">
        <v>13</v>
      </c>
      <c r="B36" s="210"/>
      <c r="C36" s="210"/>
      <c r="D36" s="210"/>
      <c r="E36" s="210"/>
      <c r="F36" s="203">
        <f>B35*C35</f>
        <v>0</v>
      </c>
    </row>
    <row r="37" spans="1:6" ht="12.4" customHeight="1">
      <c r="A37" s="204" t="s">
        <v>4</v>
      </c>
      <c r="B37" s="205">
        <v>0</v>
      </c>
      <c r="C37" s="288">
        <v>0</v>
      </c>
      <c r="D37" s="289">
        <v>0</v>
      </c>
      <c r="E37" s="202">
        <f t="shared" ref="E37:E42" si="8">(B37*D37)*12</f>
        <v>0</v>
      </c>
      <c r="F37" s="217">
        <f t="shared" ref="F37:F42" si="9">B37*C37</f>
        <v>0</v>
      </c>
    </row>
    <row r="38" spans="1:6" ht="12.4" customHeight="1">
      <c r="A38" s="204" t="s">
        <v>285</v>
      </c>
      <c r="B38" s="205">
        <v>0</v>
      </c>
      <c r="C38" s="288">
        <v>0</v>
      </c>
      <c r="D38" s="289">
        <v>0</v>
      </c>
      <c r="E38" s="202">
        <f t="shared" si="8"/>
        <v>0</v>
      </c>
      <c r="F38" s="217">
        <f t="shared" si="9"/>
        <v>0</v>
      </c>
    </row>
    <row r="39" spans="1:6" ht="12.4" customHeight="1">
      <c r="A39" s="204" t="s">
        <v>286</v>
      </c>
      <c r="B39" s="205">
        <v>0</v>
      </c>
      <c r="C39" s="288">
        <v>0</v>
      </c>
      <c r="D39" s="289">
        <v>0</v>
      </c>
      <c r="E39" s="202">
        <f t="shared" si="8"/>
        <v>0</v>
      </c>
      <c r="F39" s="217">
        <f t="shared" si="9"/>
        <v>0</v>
      </c>
    </row>
    <row r="40" spans="1:6" ht="12.4" customHeight="1">
      <c r="A40" s="204" t="s">
        <v>287</v>
      </c>
      <c r="B40" s="205">
        <v>0</v>
      </c>
      <c r="C40" s="288">
        <v>0</v>
      </c>
      <c r="D40" s="289">
        <v>0</v>
      </c>
      <c r="E40" s="202">
        <f t="shared" si="8"/>
        <v>0</v>
      </c>
      <c r="F40" s="217">
        <f t="shared" si="9"/>
        <v>0</v>
      </c>
    </row>
    <row r="41" spans="1:6" ht="12.4" customHeight="1">
      <c r="A41" s="204" t="s">
        <v>288</v>
      </c>
      <c r="B41" s="205">
        <v>0</v>
      </c>
      <c r="C41" s="288">
        <v>0</v>
      </c>
      <c r="D41" s="289">
        <v>0</v>
      </c>
      <c r="E41" s="202">
        <f t="shared" si="8"/>
        <v>0</v>
      </c>
      <c r="F41" s="217">
        <f t="shared" si="9"/>
        <v>0</v>
      </c>
    </row>
    <row r="42" spans="1:6" ht="12.4" customHeight="1">
      <c r="A42" s="204" t="s">
        <v>301</v>
      </c>
      <c r="B42" s="205">
        <v>0</v>
      </c>
      <c r="C42" s="288">
        <v>0</v>
      </c>
      <c r="D42" s="289">
        <v>0</v>
      </c>
      <c r="E42" s="202">
        <f t="shared" si="8"/>
        <v>0</v>
      </c>
      <c r="F42" s="217">
        <f t="shared" si="9"/>
        <v>0</v>
      </c>
    </row>
    <row r="43" spans="1:6" ht="12.4" customHeight="1">
      <c r="A43" s="207" t="s">
        <v>14</v>
      </c>
      <c r="B43" s="208">
        <f>SUM(B37:B42)</f>
        <v>0</v>
      </c>
      <c r="C43" s="206"/>
      <c r="D43" s="209"/>
      <c r="E43" s="202">
        <f>SUM(E37:E42)</f>
        <v>0</v>
      </c>
      <c r="F43" s="217">
        <f>SUM(F37:F42)</f>
        <v>0</v>
      </c>
    </row>
    <row r="44" spans="1:6" ht="12.4" customHeight="1">
      <c r="A44" s="200" t="s">
        <v>15</v>
      </c>
      <c r="B44" s="210"/>
      <c r="C44" s="210"/>
      <c r="D44" s="210"/>
      <c r="E44" s="210"/>
      <c r="F44" s="203">
        <f>B43*C43</f>
        <v>0</v>
      </c>
    </row>
    <row r="45" spans="1:6" ht="12.4" customHeight="1">
      <c r="A45" s="204" t="s">
        <v>4</v>
      </c>
      <c r="B45" s="205">
        <v>0</v>
      </c>
      <c r="C45" s="288">
        <v>0</v>
      </c>
      <c r="D45" s="289">
        <v>0</v>
      </c>
      <c r="E45" s="202">
        <f t="shared" ref="E45:E50" si="10">(B45*D45)*12</f>
        <v>0</v>
      </c>
      <c r="F45" s="217">
        <f t="shared" ref="F45:F50" si="11">B45*C45</f>
        <v>0</v>
      </c>
    </row>
    <row r="46" spans="1:6" ht="12.4" customHeight="1">
      <c r="A46" s="204" t="s">
        <v>285</v>
      </c>
      <c r="B46" s="205">
        <v>0</v>
      </c>
      <c r="C46" s="288">
        <v>0</v>
      </c>
      <c r="D46" s="289">
        <v>0</v>
      </c>
      <c r="E46" s="202">
        <f t="shared" si="10"/>
        <v>0</v>
      </c>
      <c r="F46" s="217">
        <f t="shared" si="11"/>
        <v>0</v>
      </c>
    </row>
    <row r="47" spans="1:6" ht="12.4" customHeight="1">
      <c r="A47" s="204" t="s">
        <v>286</v>
      </c>
      <c r="B47" s="205">
        <v>0</v>
      </c>
      <c r="C47" s="288">
        <v>0</v>
      </c>
      <c r="D47" s="289">
        <v>0</v>
      </c>
      <c r="E47" s="202">
        <f t="shared" si="10"/>
        <v>0</v>
      </c>
      <c r="F47" s="217">
        <f t="shared" si="11"/>
        <v>0</v>
      </c>
    </row>
    <row r="48" spans="1:6" ht="12.4" customHeight="1">
      <c r="A48" s="204" t="s">
        <v>287</v>
      </c>
      <c r="B48" s="205">
        <v>0</v>
      </c>
      <c r="C48" s="288">
        <v>0</v>
      </c>
      <c r="D48" s="289">
        <v>0</v>
      </c>
      <c r="E48" s="202">
        <f t="shared" si="10"/>
        <v>0</v>
      </c>
      <c r="F48" s="217">
        <f t="shared" si="11"/>
        <v>0</v>
      </c>
    </row>
    <row r="49" spans="1:13" ht="12.4" customHeight="1">
      <c r="A49" s="204" t="s">
        <v>288</v>
      </c>
      <c r="B49" s="205">
        <v>0</v>
      </c>
      <c r="C49" s="288">
        <v>0</v>
      </c>
      <c r="D49" s="289">
        <v>0</v>
      </c>
      <c r="E49" s="202">
        <f t="shared" si="10"/>
        <v>0</v>
      </c>
      <c r="F49" s="217">
        <f t="shared" si="11"/>
        <v>0</v>
      </c>
    </row>
    <row r="50" spans="1:13" ht="12.4" customHeight="1">
      <c r="A50" s="204" t="s">
        <v>302</v>
      </c>
      <c r="B50" s="205">
        <v>0</v>
      </c>
      <c r="C50" s="288">
        <v>0</v>
      </c>
      <c r="D50" s="289">
        <v>0</v>
      </c>
      <c r="E50" s="202">
        <f t="shared" si="10"/>
        <v>0</v>
      </c>
      <c r="F50" s="217">
        <f t="shared" si="11"/>
        <v>0</v>
      </c>
      <c r="G50" s="213"/>
    </row>
    <row r="51" spans="1:13" ht="12.4" customHeight="1">
      <c r="A51" s="207" t="s">
        <v>16</v>
      </c>
      <c r="B51" s="208">
        <f>SUM(B45:B50)</f>
        <v>0</v>
      </c>
      <c r="C51" s="206"/>
      <c r="D51" s="209"/>
      <c r="E51" s="202">
        <f>SUM(E45:E49)</f>
        <v>0</v>
      </c>
      <c r="F51" s="217">
        <f>SUM(F45:F50)</f>
        <v>0</v>
      </c>
      <c r="G51" s="215"/>
    </row>
    <row r="52" spans="1:13" ht="12.4" customHeight="1">
      <c r="A52" s="2" t="s">
        <v>231</v>
      </c>
      <c r="B52" s="216">
        <f>B11+B19+B27+B35+B43+B51</f>
        <v>0</v>
      </c>
      <c r="C52" s="210" t="s">
        <v>233</v>
      </c>
      <c r="D52" s="225">
        <f>F51+F43+F35+F27+F19+F11</f>
        <v>0</v>
      </c>
      <c r="E52" s="220"/>
      <c r="F52" s="223"/>
    </row>
    <row r="53" spans="1:13" ht="12.4" customHeight="1">
      <c r="A53" s="16" t="s">
        <v>405</v>
      </c>
      <c r="B53" s="308"/>
      <c r="C53" s="38"/>
      <c r="D53" s="38"/>
      <c r="E53" s="309">
        <v>0</v>
      </c>
      <c r="F53" s="224"/>
    </row>
    <row r="54" spans="1:13" ht="12.4" customHeight="1">
      <c r="A54" s="39" t="s">
        <v>406</v>
      </c>
      <c r="B54" s="307">
        <v>0.1</v>
      </c>
      <c r="C54" s="188"/>
      <c r="D54" s="146"/>
      <c r="E54" s="221">
        <f>E53*B54</f>
        <v>0</v>
      </c>
      <c r="F54" s="240"/>
    </row>
    <row r="55" spans="1:13" ht="12.4" customHeight="1">
      <c r="A55" s="18" t="s">
        <v>232</v>
      </c>
      <c r="B55" s="41">
        <v>7.0000000000000007E-2</v>
      </c>
      <c r="C55" s="188"/>
      <c r="D55" s="22"/>
      <c r="E55" s="226">
        <f>(E11+E19+E27+E35+E43+E51)*B55</f>
        <v>0</v>
      </c>
      <c r="F55" s="224"/>
    </row>
    <row r="56" spans="1:13" ht="12.4" customHeight="1" thickBot="1">
      <c r="A56" s="11" t="s">
        <v>304</v>
      </c>
      <c r="B56" s="40"/>
      <c r="C56" s="188"/>
      <c r="D56" s="17"/>
      <c r="E56" s="222">
        <f>(E11+E19+E27+E35+E43+E51+E53)-E54-E55</f>
        <v>0</v>
      </c>
      <c r="F56" s="224"/>
    </row>
    <row r="57" spans="1:13" ht="12.4" customHeight="1" thickTop="1" thickBot="1">
      <c r="A57" s="191"/>
      <c r="B57" s="192"/>
      <c r="C57" s="6"/>
      <c r="D57" s="3"/>
      <c r="E57" s="211"/>
    </row>
    <row r="58" spans="1:13" ht="16.5" thickTop="1">
      <c r="A58" s="21" t="s">
        <v>17</v>
      </c>
      <c r="B58" s="4"/>
      <c r="C58" s="473" t="s">
        <v>431</v>
      </c>
      <c r="D58" s="474"/>
      <c r="E58" s="475"/>
      <c r="F58" s="475"/>
      <c r="G58" s="475"/>
      <c r="H58" s="475"/>
      <c r="I58" s="475"/>
      <c r="J58" s="475"/>
      <c r="K58" s="475"/>
      <c r="L58" s="475"/>
      <c r="M58" s="475"/>
    </row>
    <row r="59" spans="1:13" s="114" customFormat="1" ht="15" customHeight="1">
      <c r="A59" s="15" t="s">
        <v>426</v>
      </c>
      <c r="B59" s="19"/>
      <c r="C59" s="193"/>
      <c r="D59" s="290">
        <v>0</v>
      </c>
      <c r="E59" s="313"/>
      <c r="F59" s="313"/>
      <c r="G59" s="313"/>
      <c r="H59" s="313"/>
      <c r="I59" s="313"/>
      <c r="J59" s="313"/>
      <c r="K59" s="313"/>
      <c r="L59" s="313"/>
      <c r="M59" s="313"/>
    </row>
    <row r="60" spans="1:13">
      <c r="A60" s="15" t="s">
        <v>427</v>
      </c>
      <c r="B60" s="19"/>
      <c r="C60" s="193"/>
      <c r="D60" s="290">
        <v>0</v>
      </c>
      <c r="E60" s="313"/>
      <c r="F60" s="313"/>
      <c r="G60" s="313"/>
      <c r="H60" s="313"/>
      <c r="I60" s="313"/>
      <c r="J60" s="313"/>
      <c r="K60" s="313"/>
      <c r="L60" s="313"/>
      <c r="M60" s="313"/>
    </row>
    <row r="61" spans="1:13">
      <c r="A61" s="15" t="s">
        <v>468</v>
      </c>
      <c r="B61" s="19"/>
      <c r="C61" s="343">
        <v>0</v>
      </c>
      <c r="D61" s="342"/>
      <c r="E61" s="313"/>
      <c r="F61" s="313"/>
      <c r="G61" s="313"/>
      <c r="H61" s="313"/>
      <c r="I61" s="313"/>
      <c r="J61" s="313"/>
      <c r="K61" s="313"/>
      <c r="L61" s="313"/>
      <c r="M61" s="313"/>
    </row>
    <row r="62" spans="1:13" ht="15" customHeight="1">
      <c r="A62" s="15" t="s">
        <v>428</v>
      </c>
      <c r="B62" s="19"/>
      <c r="C62" s="193"/>
      <c r="D62" s="290">
        <v>0</v>
      </c>
      <c r="E62" s="313"/>
      <c r="F62" s="313"/>
      <c r="G62" s="313"/>
      <c r="H62" s="313"/>
      <c r="I62" s="313"/>
      <c r="J62" s="313"/>
      <c r="K62" s="313"/>
      <c r="L62" s="313"/>
      <c r="M62" s="313"/>
    </row>
    <row r="63" spans="1:13" ht="12.4" customHeight="1">
      <c r="A63" s="15" t="s">
        <v>429</v>
      </c>
      <c r="B63" s="19"/>
      <c r="C63" s="193"/>
      <c r="D63" s="290">
        <v>0</v>
      </c>
      <c r="E63" s="313"/>
      <c r="F63" s="313"/>
      <c r="G63" s="313"/>
      <c r="H63" s="313"/>
      <c r="I63" s="313"/>
      <c r="J63" s="313"/>
      <c r="K63" s="313"/>
      <c r="L63" s="313"/>
      <c r="M63" s="313"/>
    </row>
    <row r="64" spans="1:13" ht="12.4" customHeight="1">
      <c r="A64" s="15" t="s">
        <v>430</v>
      </c>
      <c r="B64" s="19"/>
      <c r="C64" s="193"/>
      <c r="D64" s="290">
        <v>0</v>
      </c>
      <c r="E64" s="313"/>
      <c r="F64" s="313"/>
      <c r="G64" s="313"/>
      <c r="H64" s="313"/>
      <c r="I64" s="313"/>
      <c r="J64" s="313"/>
      <c r="K64" s="313"/>
      <c r="L64" s="313"/>
      <c r="M64" s="313"/>
    </row>
    <row r="65" spans="1:13" ht="12.4" customHeight="1">
      <c r="A65" s="15" t="s">
        <v>432</v>
      </c>
      <c r="B65" s="19"/>
      <c r="C65" s="193"/>
      <c r="D65" s="290">
        <v>0</v>
      </c>
      <c r="E65" s="313"/>
      <c r="I65" s="313"/>
      <c r="J65" s="313"/>
      <c r="K65" s="313"/>
      <c r="L65" s="313"/>
      <c r="M65" s="313"/>
    </row>
    <row r="66" spans="1:13" ht="12.4" customHeight="1">
      <c r="A66" s="15" t="s">
        <v>630</v>
      </c>
      <c r="B66" s="19"/>
      <c r="C66" s="193"/>
      <c r="D66" s="290">
        <v>0</v>
      </c>
      <c r="E66" s="313"/>
      <c r="I66" s="313"/>
      <c r="J66" s="313"/>
      <c r="K66" s="313"/>
      <c r="L66" s="313"/>
      <c r="M66" s="313"/>
    </row>
    <row r="67" spans="1:13" ht="12.4" customHeight="1">
      <c r="A67" s="15" t="s">
        <v>467</v>
      </c>
      <c r="B67" s="20"/>
      <c r="C67" s="194"/>
      <c r="D67" s="290">
        <v>0</v>
      </c>
      <c r="E67" s="313"/>
      <c r="I67" s="313"/>
      <c r="J67" s="313"/>
      <c r="K67" s="313"/>
      <c r="L67" s="313"/>
      <c r="M67" s="313"/>
    </row>
    <row r="68" spans="1:13" ht="12.4" customHeight="1">
      <c r="A68" s="15" t="s">
        <v>25</v>
      </c>
      <c r="B68" s="20"/>
      <c r="C68" s="194"/>
      <c r="D68" s="290">
        <v>0</v>
      </c>
      <c r="E68" s="313"/>
      <c r="I68" s="313"/>
      <c r="J68" s="313"/>
      <c r="K68" s="313"/>
      <c r="L68" s="313"/>
      <c r="M68" s="313"/>
    </row>
    <row r="69" spans="1:13" ht="12.4" customHeight="1">
      <c r="A69" s="15" t="s">
        <v>225</v>
      </c>
      <c r="B69" s="20"/>
      <c r="C69" s="194"/>
      <c r="D69" s="290">
        <v>0</v>
      </c>
      <c r="E69" s="313"/>
      <c r="I69" s="313"/>
      <c r="J69" s="313"/>
      <c r="K69" s="313"/>
      <c r="L69" s="313"/>
      <c r="M69" s="313"/>
    </row>
    <row r="70" spans="1:13" ht="12.4" customHeight="1">
      <c r="A70" s="15" t="s">
        <v>18</v>
      </c>
      <c r="B70" s="20"/>
      <c r="C70" s="194"/>
      <c r="D70" s="290">
        <v>0</v>
      </c>
      <c r="E70" s="313"/>
      <c r="I70" s="313"/>
      <c r="J70" s="313"/>
      <c r="K70" s="313"/>
      <c r="L70" s="313"/>
      <c r="M70" s="313"/>
    </row>
    <row r="71" spans="1:13" ht="12.4" customHeight="1">
      <c r="A71" s="15" t="s">
        <v>435</v>
      </c>
      <c r="B71" s="20"/>
      <c r="C71" s="194"/>
      <c r="D71" s="290">
        <f>H74</f>
        <v>0</v>
      </c>
      <c r="E71" s="313"/>
      <c r="F71" s="466" t="s">
        <v>439</v>
      </c>
      <c r="G71" s="467"/>
      <c r="H71" s="468"/>
      <c r="I71" s="313"/>
      <c r="J71" s="313"/>
      <c r="K71" s="313"/>
      <c r="L71" s="313"/>
      <c r="M71" s="313"/>
    </row>
    <row r="72" spans="1:13" ht="12.4" customHeight="1">
      <c r="A72" s="15" t="s">
        <v>566</v>
      </c>
      <c r="B72" s="20"/>
      <c r="C72" s="5">
        <v>400</v>
      </c>
      <c r="D72" s="24"/>
      <c r="F72" s="469" t="s">
        <v>436</v>
      </c>
      <c r="G72" s="470"/>
      <c r="H72" s="382">
        <f>SUM('Set-Asides'!B5:B7)*50</f>
        <v>0</v>
      </c>
    </row>
    <row r="73" spans="1:13" ht="12.4" customHeight="1">
      <c r="A73" s="15" t="s">
        <v>433</v>
      </c>
      <c r="B73" s="20"/>
      <c r="C73" s="194"/>
      <c r="D73" s="195">
        <f>C72*B52</f>
        <v>0</v>
      </c>
      <c r="E73" s="8"/>
      <c r="F73" s="469" t="s">
        <v>437</v>
      </c>
      <c r="G73" s="470"/>
      <c r="H73" s="382">
        <f>H72/2</f>
        <v>0</v>
      </c>
    </row>
    <row r="74" spans="1:13" ht="12.4" customHeight="1">
      <c r="A74" s="13" t="s">
        <v>19</v>
      </c>
      <c r="B74" s="20"/>
      <c r="C74" s="194"/>
      <c r="D74" s="195">
        <f>SUM(D59:D73)</f>
        <v>0</v>
      </c>
      <c r="E74" s="3"/>
      <c r="F74" s="471" t="s">
        <v>438</v>
      </c>
      <c r="G74" s="472"/>
      <c r="H74" s="383">
        <f>(H72*2)/3</f>
        <v>0</v>
      </c>
    </row>
    <row r="75" spans="1:13" ht="12.4" customHeight="1" thickBot="1">
      <c r="A75" s="48" t="s">
        <v>305</v>
      </c>
      <c r="B75" s="7"/>
      <c r="C75" s="7"/>
      <c r="D75" s="196">
        <f>E56-D74</f>
        <v>0</v>
      </c>
      <c r="E75" s="10"/>
    </row>
    <row r="76" spans="1:13" ht="12.4" customHeight="1" thickTop="1" thickBot="1">
      <c r="A76" s="26"/>
      <c r="B76" s="6"/>
      <c r="C76" s="6"/>
      <c r="D76" s="27"/>
      <c r="E76" s="3"/>
    </row>
    <row r="77" spans="1:13" ht="19.5" thickTop="1">
      <c r="A77" s="35" t="s">
        <v>20</v>
      </c>
      <c r="B77" s="110" t="s">
        <v>306</v>
      </c>
      <c r="C77" s="49"/>
      <c r="D77" s="50">
        <v>1.3</v>
      </c>
      <c r="E77" s="3"/>
    </row>
    <row r="78" spans="1:13" ht="12.4" customHeight="1">
      <c r="A78" s="197" t="s">
        <v>307</v>
      </c>
      <c r="B78" s="6"/>
      <c r="C78" s="6"/>
      <c r="D78" s="144">
        <f>D75/D77</f>
        <v>0</v>
      </c>
      <c r="E78" s="3"/>
    </row>
    <row r="79" spans="1:13" ht="12.4" customHeight="1">
      <c r="A79" s="15" t="s">
        <v>299</v>
      </c>
      <c r="B79" s="37"/>
      <c r="C79" s="37"/>
      <c r="D79" s="25"/>
      <c r="E79" s="3"/>
    </row>
    <row r="80" spans="1:13">
      <c r="A80" s="30" t="s">
        <v>21</v>
      </c>
      <c r="B80" s="6"/>
      <c r="C80" s="6"/>
      <c r="D80" s="143">
        <f>-PV(D82/12,D81,D83/12)</f>
        <v>0</v>
      </c>
      <c r="E80" s="28"/>
    </row>
    <row r="81" spans="1:9" ht="15" customHeight="1">
      <c r="A81" s="30" t="s">
        <v>142</v>
      </c>
      <c r="B81" s="6"/>
      <c r="C81" s="6"/>
      <c r="D81" s="31">
        <v>360</v>
      </c>
      <c r="E81" s="28"/>
    </row>
    <row r="82" spans="1:9" ht="12.4" customHeight="1">
      <c r="A82" s="30" t="s">
        <v>143</v>
      </c>
      <c r="B82" s="6"/>
      <c r="C82" s="6"/>
      <c r="D82" s="33">
        <v>6.6250000000000003E-2</v>
      </c>
      <c r="E82" s="28"/>
    </row>
    <row r="83" spans="1:9" ht="12.4" customHeight="1">
      <c r="A83" s="12" t="s">
        <v>22</v>
      </c>
      <c r="B83" s="14"/>
      <c r="C83" s="14"/>
      <c r="D83" s="142">
        <f>D78</f>
        <v>0</v>
      </c>
      <c r="E83" s="28"/>
      <c r="F83" s="145"/>
    </row>
    <row r="84" spans="1:9" ht="12.4" customHeight="1">
      <c r="A84" s="51" t="s">
        <v>294</v>
      </c>
      <c r="B84" s="6"/>
      <c r="C84" s="218">
        <f>D75-D83</f>
        <v>0</v>
      </c>
      <c r="D84" s="34"/>
      <c r="E84" s="3"/>
      <c r="F84" s="145"/>
    </row>
    <row r="85" spans="1:9" ht="12.4" customHeight="1">
      <c r="A85" s="15" t="s">
        <v>296</v>
      </c>
      <c r="B85" s="37"/>
      <c r="C85" s="37"/>
      <c r="D85" s="23"/>
      <c r="E85" s="3"/>
      <c r="F85" s="119"/>
    </row>
    <row r="86" spans="1:9" ht="12.4" customHeight="1">
      <c r="A86" s="30" t="s">
        <v>295</v>
      </c>
      <c r="B86" s="6"/>
      <c r="C86" s="6"/>
      <c r="D86" s="143">
        <f>-PV(D88,D87,D89)</f>
        <v>0</v>
      </c>
      <c r="E86" s="3"/>
      <c r="F86" s="145"/>
    </row>
    <row r="87" spans="1:9" ht="12.4" customHeight="1">
      <c r="A87" s="30" t="s">
        <v>144</v>
      </c>
      <c r="B87" s="6"/>
      <c r="C87" s="6"/>
      <c r="D87" s="31">
        <v>30</v>
      </c>
      <c r="E87"/>
    </row>
    <row r="88" spans="1:9" ht="12.4" customHeight="1">
      <c r="A88" s="30" t="s">
        <v>145</v>
      </c>
      <c r="B88" s="6"/>
      <c r="C88" s="6"/>
      <c r="D88" s="33">
        <v>1.4999999999999999E-2</v>
      </c>
      <c r="E88" s="28"/>
      <c r="F88" s="157"/>
    </row>
    <row r="89" spans="1:9" ht="12.4" customHeight="1">
      <c r="A89" s="12" t="s">
        <v>290</v>
      </c>
      <c r="B89" s="14"/>
      <c r="C89" s="14"/>
      <c r="D89" s="142">
        <v>0</v>
      </c>
      <c r="E89" s="28"/>
    </row>
    <row r="90" spans="1:9" ht="12.4" customHeight="1">
      <c r="A90" s="112" t="s">
        <v>293</v>
      </c>
      <c r="B90" s="6"/>
      <c r="C90" s="111" t="e">
        <f>D75/(D83+D89)</f>
        <v>#DIV/0!</v>
      </c>
      <c r="D90" s="34"/>
      <c r="E90" s="3"/>
    </row>
    <row r="91" spans="1:9" ht="12.4" customHeight="1">
      <c r="A91" s="15" t="s">
        <v>297</v>
      </c>
      <c r="B91" s="37"/>
      <c r="C91" s="37"/>
      <c r="D91" s="23"/>
      <c r="E91" s="3"/>
    </row>
    <row r="92" spans="1:9" ht="12.4" customHeight="1">
      <c r="A92" s="30" t="s">
        <v>21</v>
      </c>
      <c r="B92" s="6"/>
      <c r="C92" s="6"/>
      <c r="D92" s="32">
        <f>-PV(D94,D93,D95)</f>
        <v>0</v>
      </c>
      <c r="E92" s="3"/>
      <c r="F92" s="476" t="s">
        <v>399</v>
      </c>
      <c r="G92" s="476"/>
      <c r="H92" s="476"/>
      <c r="I92" s="235" t="s">
        <v>398</v>
      </c>
    </row>
    <row r="93" spans="1:9" ht="12.6" customHeight="1">
      <c r="A93" s="30" t="s">
        <v>144</v>
      </c>
      <c r="B93" s="6"/>
      <c r="C93" s="6"/>
      <c r="D93" s="31">
        <v>15</v>
      </c>
      <c r="E93" s="3"/>
      <c r="F93" s="477" t="s">
        <v>396</v>
      </c>
      <c r="G93" s="477"/>
      <c r="H93" s="477"/>
      <c r="I93" s="287"/>
    </row>
    <row r="94" spans="1:9" ht="12.6" customHeight="1">
      <c r="A94" s="30" t="s">
        <v>143</v>
      </c>
      <c r="B94" s="6"/>
      <c r="C94" s="6"/>
      <c r="D94" s="33">
        <v>0.02</v>
      </c>
      <c r="E94" s="3"/>
      <c r="F94" s="477" t="s">
        <v>397</v>
      </c>
      <c r="G94" s="477"/>
      <c r="H94" s="477"/>
      <c r="I94" s="287"/>
    </row>
    <row r="95" spans="1:9" ht="12.6" customHeight="1">
      <c r="A95" s="12" t="s">
        <v>23</v>
      </c>
      <c r="B95" s="14"/>
      <c r="C95" s="14"/>
      <c r="D95" s="142">
        <v>0</v>
      </c>
      <c r="E95" s="3"/>
      <c r="F95" s="465"/>
      <c r="G95" s="465"/>
      <c r="H95" s="465"/>
      <c r="I95" s="287"/>
    </row>
    <row r="96" spans="1:9" ht="12.6" customHeight="1">
      <c r="A96" s="112" t="s">
        <v>292</v>
      </c>
      <c r="B96" s="6"/>
      <c r="C96" s="111" t="e">
        <f>D75/(D83+D89+D95)</f>
        <v>#DIV/0!</v>
      </c>
      <c r="D96" s="34"/>
      <c r="E96" s="3"/>
      <c r="F96" s="465"/>
      <c r="G96" s="465"/>
      <c r="H96" s="465"/>
      <c r="I96" s="287"/>
    </row>
    <row r="97" spans="1:9" ht="12.6" customHeight="1">
      <c r="A97" s="15" t="s">
        <v>298</v>
      </c>
      <c r="B97" s="37"/>
      <c r="C97" s="37"/>
      <c r="D97" s="23"/>
      <c r="E97" s="3"/>
      <c r="F97" s="465"/>
      <c r="G97" s="465"/>
      <c r="H97" s="465"/>
      <c r="I97" s="287"/>
    </row>
    <row r="98" spans="1:9" ht="12.6" customHeight="1">
      <c r="A98" s="30" t="s">
        <v>21</v>
      </c>
      <c r="B98" s="6"/>
      <c r="C98" s="6"/>
      <c r="D98" s="256">
        <v>0</v>
      </c>
      <c r="E98" s="3"/>
      <c r="F98" s="478"/>
      <c r="G98" s="478"/>
      <c r="H98" s="478"/>
      <c r="I98" s="288"/>
    </row>
    <row r="99" spans="1:9" ht="12.6" customHeight="1">
      <c r="A99" s="30" t="s">
        <v>142</v>
      </c>
      <c r="B99" s="6"/>
      <c r="C99" s="6"/>
      <c r="D99" s="31">
        <v>30</v>
      </c>
      <c r="E99" s="28"/>
      <c r="F99" s="465"/>
      <c r="G99" s="465"/>
      <c r="H99" s="465"/>
      <c r="I99" s="287"/>
    </row>
    <row r="100" spans="1:9" ht="12.4" customHeight="1">
      <c r="A100" s="30" t="s">
        <v>143</v>
      </c>
      <c r="B100" s="6"/>
      <c r="C100" s="6"/>
      <c r="D100" s="33">
        <v>0.01</v>
      </c>
      <c r="E100" s="28"/>
      <c r="F100" s="465"/>
      <c r="G100" s="465"/>
      <c r="H100" s="465"/>
      <c r="I100" s="287"/>
    </row>
    <row r="101" spans="1:9" ht="12.4" customHeight="1">
      <c r="A101" s="12" t="s">
        <v>215</v>
      </c>
      <c r="B101" s="14"/>
      <c r="C101" s="14"/>
      <c r="D101" s="142">
        <f>-PMT(D100,D99,D98)</f>
        <v>0</v>
      </c>
      <c r="E101" s="28"/>
      <c r="F101" s="465"/>
      <c r="G101" s="465"/>
      <c r="H101" s="465"/>
      <c r="I101" s="287"/>
    </row>
    <row r="102" spans="1:9" ht="12.4" customHeight="1">
      <c r="A102" s="39" t="s">
        <v>291</v>
      </c>
      <c r="B102" s="6"/>
      <c r="C102" s="111" t="e">
        <f>D75/(D83+D89+D95+D101)</f>
        <v>#DIV/0!</v>
      </c>
      <c r="D102" s="34"/>
      <c r="E102" s="28"/>
      <c r="F102" s="477" t="s">
        <v>278</v>
      </c>
      <c r="G102" s="465"/>
      <c r="H102" s="465"/>
      <c r="I102" s="286">
        <f>SUM(I93:I101)</f>
        <v>0</v>
      </c>
    </row>
    <row r="103" spans="1:9" ht="12.4" customHeight="1">
      <c r="A103" s="15" t="s">
        <v>393</v>
      </c>
      <c r="B103" s="37"/>
      <c r="C103" s="37"/>
      <c r="D103" s="23"/>
      <c r="E103" s="3"/>
    </row>
    <row r="104" spans="1:9" ht="12.4" customHeight="1">
      <c r="A104" s="12" t="s">
        <v>394</v>
      </c>
      <c r="B104" s="14"/>
      <c r="C104" s="14"/>
      <c r="D104" s="259">
        <f>I102</f>
        <v>0</v>
      </c>
      <c r="E104" s="3"/>
    </row>
    <row r="105" spans="1:9" ht="16.5" thickBot="1">
      <c r="A105" s="258" t="s">
        <v>395</v>
      </c>
      <c r="B105" s="6"/>
      <c r="C105" s="111" t="e">
        <f>D75/(D83+D89+D95+D101+D104)</f>
        <v>#DIV/0!</v>
      </c>
      <c r="D105" s="257"/>
      <c r="E105" s="3"/>
    </row>
    <row r="106" spans="1:9" ht="20.25" thickTop="1" thickBot="1">
      <c r="A106" s="43" t="s">
        <v>26</v>
      </c>
      <c r="B106" s="42"/>
      <c r="C106" s="42"/>
      <c r="D106" s="141">
        <f>D75-D83-D89-D95-D101</f>
        <v>0</v>
      </c>
      <c r="E106" s="3"/>
    </row>
    <row r="107" spans="1:9" ht="12.4" customHeight="1" thickTop="1" thickBot="1">
      <c r="A107" s="29"/>
      <c r="B107" s="29"/>
      <c r="C107" s="29"/>
      <c r="D107" s="29"/>
      <c r="E107" s="3"/>
    </row>
    <row r="108" spans="1:9" ht="20.25" thickTop="1" thickBot="1">
      <c r="A108" s="43" t="s">
        <v>27</v>
      </c>
      <c r="B108" s="36"/>
      <c r="C108" s="36"/>
      <c r="D108" s="140">
        <f>D80+D86+D92+D98</f>
        <v>0</v>
      </c>
    </row>
    <row r="109" spans="1:9" ht="16.5" thickTop="1">
      <c r="A109" s="6"/>
    </row>
    <row r="110" spans="1:9">
      <c r="A110" s="6"/>
    </row>
    <row r="111" spans="1:9">
      <c r="A111" s="6"/>
      <c r="B111" s="6"/>
      <c r="C111" s="6"/>
      <c r="D111" s="6"/>
    </row>
    <row r="112" spans="1:9">
      <c r="A112" s="6"/>
      <c r="B112" s="6"/>
      <c r="C112" s="169"/>
      <c r="D112" s="6"/>
    </row>
    <row r="113" spans="2:7">
      <c r="B113" s="6"/>
      <c r="C113" s="169"/>
      <c r="D113" s="6"/>
      <c r="E113" s="198"/>
      <c r="F113" s="198"/>
      <c r="G113" s="199"/>
    </row>
    <row r="114" spans="2:7">
      <c r="B114" s="6"/>
      <c r="C114" s="6"/>
      <c r="D114" s="6"/>
      <c r="F114" s="6"/>
      <c r="G114" s="6"/>
    </row>
  </sheetData>
  <mergeCells count="17">
    <mergeCell ref="F99:H99"/>
    <mergeCell ref="F97:H97"/>
    <mergeCell ref="F100:H100"/>
    <mergeCell ref="F101:H101"/>
    <mergeCell ref="F102:H102"/>
    <mergeCell ref="F98:H98"/>
    <mergeCell ref="C58:D58"/>
    <mergeCell ref="E58:M58"/>
    <mergeCell ref="F92:H92"/>
    <mergeCell ref="F93:H93"/>
    <mergeCell ref="F94:H94"/>
    <mergeCell ref="F95:H95"/>
    <mergeCell ref="F96:H96"/>
    <mergeCell ref="F71:H71"/>
    <mergeCell ref="F72:G72"/>
    <mergeCell ref="F73:G73"/>
    <mergeCell ref="F74:G74"/>
  </mergeCells>
  <phoneticPr fontId="0" type="noConversion"/>
  <conditionalFormatting sqref="C72">
    <cfRule type="cellIs" dxfId="25" priority="15" stopIfTrue="1" operator="greaterThanOrEqual">
      <formula>300</formula>
    </cfRule>
    <cfRule type="cellIs" dxfId="24" priority="16" stopIfTrue="1" operator="greaterThanOrEqual">
      <formula>300</formula>
    </cfRule>
    <cfRule type="cellIs" dxfId="23" priority="17" stopIfTrue="1" operator="lessThan">
      <formula>300</formula>
    </cfRule>
  </conditionalFormatting>
  <conditionalFormatting sqref="C90">
    <cfRule type="cellIs" dxfId="22" priority="6" stopIfTrue="1" operator="greaterThanOrEqual">
      <formula>1.15</formula>
    </cfRule>
    <cfRule type="cellIs" dxfId="21" priority="14" stopIfTrue="1" operator="lessThan">
      <formula>1.15</formula>
    </cfRule>
  </conditionalFormatting>
  <conditionalFormatting sqref="C96">
    <cfRule type="cellIs" dxfId="20" priority="7" stopIfTrue="1" operator="greaterThanOrEqual">
      <formula>1.15</formula>
    </cfRule>
    <cfRule type="cellIs" priority="8" stopIfTrue="1" operator="greaterThanOrEqual">
      <formula>1.15</formula>
    </cfRule>
    <cfRule type="cellIs" dxfId="19" priority="13" stopIfTrue="1" operator="lessThan">
      <formula>1.15</formula>
    </cfRule>
  </conditionalFormatting>
  <conditionalFormatting sqref="C102">
    <cfRule type="cellIs" dxfId="18" priority="9" stopIfTrue="1" operator="greaterThanOrEqual">
      <formula>1.15</formula>
    </cfRule>
    <cfRule type="cellIs" dxfId="17" priority="12" stopIfTrue="1" operator="lessThan">
      <formula>1.15</formula>
    </cfRule>
  </conditionalFormatting>
  <conditionalFormatting sqref="C105">
    <cfRule type="cellIs" dxfId="16" priority="10" stopIfTrue="1" operator="greaterThanOrEqual">
      <formula>1.15</formula>
    </cfRule>
    <cfRule type="cellIs" dxfId="15" priority="11" stopIfTrue="1" operator="lessThan">
      <formula>1.15</formula>
    </cfRule>
  </conditionalFormatting>
  <conditionalFormatting sqref="B55">
    <cfRule type="cellIs" dxfId="14" priority="1" stopIfTrue="1" operator="greaterThanOrEqual">
      <formula>0.07</formula>
    </cfRule>
    <cfRule type="cellIs" dxfId="13" priority="2" stopIfTrue="1" operator="greaterThanOrEqual">
      <formula>0.07</formula>
    </cfRule>
    <cfRule type="cellIs" dxfId="12" priority="3" stopIfTrue="1" operator="lessThan">
      <formula>0.07</formula>
    </cfRule>
  </conditionalFormatting>
  <pageMargins left="0.5" right="0.5" top="0.45" bottom="0.53" header="0.27" footer="0.2"/>
  <pageSetup scale="66" fitToHeight="2" orientation="landscape" horizontalDpi="4294967292" r:id="rId1"/>
  <headerFooter alignWithMargins="0">
    <oddHeader>&amp;LGOAL 2008: Section IV</oddHeader>
    <oddFooter>&amp;L&amp;F&amp;C&amp;A&amp;R&amp;D</oddFooter>
  </headerFooter>
  <ignoredErrors>
    <ignoredError sqref="D73:D75 D78 D83 C84 D101 D106 E9:E11 B11 E16:E19 B19 E24:E27 B27 E32:E34 B35 E5:E6 E13 E21 E29"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27"/>
  <sheetViews>
    <sheetView zoomScale="130" zoomScaleNormal="130" workbookViewId="0">
      <selection activeCell="F14" sqref="F14"/>
    </sheetView>
  </sheetViews>
  <sheetFormatPr defaultRowHeight="12.75"/>
  <cols>
    <col min="1" max="1" width="29" style="315" bestFit="1" customWidth="1"/>
    <col min="2" max="2" width="14" style="315" customWidth="1"/>
    <col min="3" max="3" width="12" style="315" customWidth="1"/>
    <col min="4" max="4" width="12.140625" style="315" customWidth="1"/>
    <col min="5" max="5" width="14.42578125" style="315" customWidth="1"/>
    <col min="6" max="6" width="13.28515625" style="315" customWidth="1"/>
    <col min="7" max="11" width="10.7109375" style="315" customWidth="1"/>
    <col min="12" max="16384" width="9.140625" style="315"/>
  </cols>
  <sheetData>
    <row r="1" spans="1:6" ht="15.75">
      <c r="B1" s="105"/>
      <c r="C1" s="105"/>
      <c r="D1" s="104"/>
    </row>
    <row r="2" spans="1:6" ht="15.75">
      <c r="A2" s="480" t="s">
        <v>420</v>
      </c>
      <c r="B2" s="480"/>
      <c r="C2" s="480"/>
      <c r="D2" s="480"/>
      <c r="E2" s="480"/>
      <c r="F2" s="480"/>
    </row>
    <row r="3" spans="1:6" ht="15.75">
      <c r="A3" s="322"/>
      <c r="B3" s="323" t="s">
        <v>415</v>
      </c>
      <c r="C3" s="324" t="s">
        <v>416</v>
      </c>
      <c r="D3" s="324" t="s">
        <v>417</v>
      </c>
      <c r="E3" s="324" t="s">
        <v>418</v>
      </c>
      <c r="F3" s="324" t="s">
        <v>419</v>
      </c>
    </row>
    <row r="4" spans="1:6" ht="15.75">
      <c r="A4" s="311" t="s">
        <v>573</v>
      </c>
      <c r="B4" s="392"/>
      <c r="C4" s="393"/>
      <c r="D4" s="393"/>
      <c r="E4" s="393"/>
      <c r="F4" s="393"/>
    </row>
    <row r="5" spans="1:6" ht="15.75">
      <c r="A5" s="311" t="s">
        <v>410</v>
      </c>
      <c r="B5" s="392"/>
      <c r="C5" s="393"/>
      <c r="D5" s="393"/>
      <c r="E5" s="393"/>
      <c r="F5" s="393"/>
    </row>
    <row r="6" spans="1:6" ht="15.75">
      <c r="A6" s="311" t="s">
        <v>411</v>
      </c>
      <c r="B6" s="392"/>
      <c r="C6" s="393"/>
      <c r="D6" s="393"/>
      <c r="E6" s="393"/>
      <c r="F6" s="393"/>
    </row>
    <row r="7" spans="1:6" ht="15.75">
      <c r="A7" s="311" t="s">
        <v>412</v>
      </c>
      <c r="B7" s="392"/>
      <c r="C7" s="393"/>
      <c r="D7" s="393"/>
      <c r="E7" s="393"/>
      <c r="F7" s="393"/>
    </row>
    <row r="8" spans="1:6" ht="15.75">
      <c r="A8" s="311" t="s">
        <v>413</v>
      </c>
      <c r="B8" s="392"/>
      <c r="C8" s="393"/>
      <c r="D8" s="393"/>
      <c r="E8" s="393"/>
      <c r="F8" s="393"/>
    </row>
    <row r="9" spans="1:6" ht="15.75">
      <c r="A9" s="311" t="s">
        <v>414</v>
      </c>
      <c r="B9" s="392"/>
      <c r="C9" s="393"/>
      <c r="D9" s="393"/>
      <c r="E9" s="393"/>
      <c r="F9" s="393"/>
    </row>
    <row r="10" spans="1:6" ht="15.75">
      <c r="A10" s="311" t="s">
        <v>434</v>
      </c>
      <c r="B10" s="392"/>
      <c r="C10" s="393"/>
      <c r="D10" s="393"/>
      <c r="E10" s="393"/>
      <c r="F10" s="393"/>
    </row>
    <row r="11" spans="1:6" ht="15.75">
      <c r="A11" s="310" t="s">
        <v>278</v>
      </c>
      <c r="B11" s="325">
        <f>SUM(B4:B9)</f>
        <v>0</v>
      </c>
      <c r="C11" s="325">
        <f>SUM(C4:C9)</f>
        <v>0</v>
      </c>
      <c r="D11" s="325">
        <f>SUM(D4:D9)</f>
        <v>0</v>
      </c>
      <c r="E11" s="325">
        <f>SUM(E4:E9)</f>
        <v>0</v>
      </c>
      <c r="F11" s="325">
        <f>SUM(F4:F9)</f>
        <v>0</v>
      </c>
    </row>
    <row r="12" spans="1:6" ht="15.75">
      <c r="A12" s="314" t="s">
        <v>441</v>
      </c>
      <c r="B12" s="326">
        <f>B11*'Project Income and Expense'!B11</f>
        <v>0</v>
      </c>
      <c r="C12" s="326">
        <f>C11*'Project Income and Expense'!B19</f>
        <v>0</v>
      </c>
      <c r="D12" s="326">
        <f>D11*'Project Income and Expense'!B27</f>
        <v>0</v>
      </c>
      <c r="E12" s="326">
        <f>E11*'Project Income and Expense'!B35</f>
        <v>0</v>
      </c>
      <c r="F12" s="326">
        <f>F11*'Project Income and Expense'!B43</f>
        <v>0</v>
      </c>
    </row>
    <row r="13" spans="1:6" s="316" customFormat="1"/>
    <row r="14" spans="1:6" ht="15.75">
      <c r="A14" s="344" t="s">
        <v>445</v>
      </c>
      <c r="B14" s="479">
        <f>SUM(B12:F12)*12</f>
        <v>0</v>
      </c>
      <c r="C14" s="479"/>
      <c r="D14" s="320"/>
      <c r="E14" s="320"/>
      <c r="F14" s="319"/>
    </row>
    <row r="15" spans="1:6">
      <c r="C15" s="320"/>
      <c r="D15" s="320"/>
      <c r="E15" s="320"/>
      <c r="F15" s="319"/>
    </row>
    <row r="16" spans="1:6">
      <c r="A16" s="319"/>
      <c r="B16" s="320"/>
      <c r="C16" s="320"/>
      <c r="D16" s="320"/>
      <c r="E16" s="320"/>
      <c r="F16" s="319"/>
    </row>
    <row r="17" spans="1:11">
      <c r="A17" s="319"/>
      <c r="B17" s="319"/>
      <c r="C17" s="319"/>
      <c r="D17" s="319"/>
      <c r="E17" s="319"/>
      <c r="F17" s="319"/>
    </row>
    <row r="18" spans="1:11">
      <c r="A18" s="319"/>
      <c r="B18" s="319"/>
      <c r="C18" s="319"/>
      <c r="D18" s="319"/>
      <c r="E18" s="319"/>
      <c r="F18" s="319"/>
    </row>
    <row r="19" spans="1:11">
      <c r="A19" s="319"/>
      <c r="B19" s="319"/>
      <c r="C19" s="319"/>
      <c r="D19" s="319"/>
      <c r="E19" s="319"/>
      <c r="F19" s="319"/>
    </row>
    <row r="20" spans="1:11">
      <c r="A20" s="319"/>
      <c r="B20" s="319"/>
      <c r="C20" s="319"/>
      <c r="D20" s="319"/>
      <c r="E20" s="319"/>
      <c r="F20" s="319"/>
    </row>
    <row r="21" spans="1:11" ht="15.75" customHeight="1">
      <c r="A21" s="319"/>
      <c r="B21" s="319"/>
      <c r="C21" s="319"/>
      <c r="D21" s="319"/>
      <c r="E21" s="319"/>
      <c r="F21" s="319"/>
    </row>
    <row r="22" spans="1:11">
      <c r="A22" s="319"/>
      <c r="B22" s="319"/>
      <c r="C22" s="319"/>
      <c r="D22" s="319"/>
      <c r="E22" s="319"/>
      <c r="F22" s="319"/>
    </row>
    <row r="23" spans="1:11">
      <c r="A23" s="319"/>
      <c r="B23" s="319"/>
      <c r="C23" s="319"/>
      <c r="D23" s="319"/>
      <c r="E23" s="319"/>
      <c r="F23" s="319"/>
    </row>
    <row r="24" spans="1:11">
      <c r="A24" s="319"/>
      <c r="B24" s="319"/>
      <c r="C24" s="319"/>
      <c r="D24" s="319"/>
      <c r="E24" s="319"/>
      <c r="F24" s="319"/>
    </row>
    <row r="25" spans="1:11">
      <c r="A25" s="319"/>
      <c r="B25" s="319"/>
      <c r="C25" s="319"/>
      <c r="D25" s="319"/>
      <c r="E25" s="319"/>
      <c r="F25" s="319"/>
      <c r="G25" s="319"/>
      <c r="H25" s="319"/>
      <c r="I25" s="319"/>
      <c r="J25" s="319"/>
      <c r="K25" s="319"/>
    </row>
    <row r="26" spans="1:11">
      <c r="A26" s="319"/>
      <c r="B26" s="319"/>
      <c r="C26" s="319"/>
      <c r="D26" s="319"/>
      <c r="E26" s="319"/>
      <c r="F26" s="319"/>
      <c r="G26" s="319"/>
      <c r="H26" s="319"/>
      <c r="I26" s="319"/>
      <c r="J26" s="319"/>
      <c r="K26" s="319"/>
    </row>
    <row r="27" spans="1:11">
      <c r="A27" s="319"/>
      <c r="B27" s="319"/>
      <c r="C27" s="319"/>
      <c r="D27" s="319"/>
      <c r="E27" s="319"/>
      <c r="F27" s="319"/>
      <c r="G27" s="319"/>
      <c r="H27" s="319"/>
      <c r="I27" s="319"/>
      <c r="J27" s="319"/>
      <c r="K27" s="319"/>
    </row>
  </sheetData>
  <sheetProtection password="C6C6" sheet="1"/>
  <mergeCells count="2">
    <mergeCell ref="B14:C14"/>
    <mergeCell ref="A2:F2"/>
  </mergeCells>
  <pageMargins left="0.62" right="0.4" top="0.87" bottom="1" header="0.5" footer="0.5"/>
  <pageSetup scale="65" fitToHeight="2" orientation="portrait" horizontalDpi="4294967292" r:id="rId1"/>
  <headerFooter alignWithMargins="0">
    <oddFooter>&amp;L&amp;F&amp;C&amp;A&amp;R&amp;D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E141"/>
  <sheetViews>
    <sheetView zoomScaleNormal="100" workbookViewId="0">
      <selection activeCell="A16" sqref="A16"/>
    </sheetView>
  </sheetViews>
  <sheetFormatPr defaultRowHeight="12.75"/>
  <cols>
    <col min="1" max="1" width="46.140625" style="118" bestFit="1" customWidth="1"/>
    <col min="2" max="2" width="9" style="118" customWidth="1"/>
    <col min="3" max="4" width="8.5703125" style="118" bestFit="1" customWidth="1"/>
    <col min="5" max="5" width="9" style="118" customWidth="1"/>
    <col min="6" max="6" width="9.140625" style="118"/>
    <col min="7" max="7" width="8.5703125" style="118" customWidth="1"/>
    <col min="8" max="15" width="8.5703125" style="118" bestFit="1" customWidth="1"/>
    <col min="16" max="17" width="10.5703125" style="118" bestFit="1" customWidth="1"/>
    <col min="18" max="18" width="9.85546875" style="118" bestFit="1" customWidth="1"/>
    <col min="19" max="19" width="10.140625" style="118" bestFit="1" customWidth="1"/>
    <col min="20" max="31" width="9.85546875" style="118" bestFit="1" customWidth="1"/>
    <col min="32" max="16384" width="9.140625" style="118"/>
  </cols>
  <sheetData>
    <row r="1" spans="1:31">
      <c r="A1" s="148" t="s">
        <v>148</v>
      </c>
      <c r="B1" s="149" t="s">
        <v>149</v>
      </c>
      <c r="C1" s="149" t="s">
        <v>150</v>
      </c>
      <c r="D1" s="149" t="s">
        <v>151</v>
      </c>
      <c r="E1" s="149" t="s">
        <v>152</v>
      </c>
      <c r="F1" s="149" t="s">
        <v>153</v>
      </c>
      <c r="G1" s="149" t="s">
        <v>154</v>
      </c>
      <c r="H1" s="149" t="s">
        <v>155</v>
      </c>
      <c r="I1" s="149" t="s">
        <v>156</v>
      </c>
      <c r="J1" s="149" t="s">
        <v>157</v>
      </c>
      <c r="K1" s="149" t="s">
        <v>158</v>
      </c>
      <c r="L1" s="149" t="s">
        <v>159</v>
      </c>
      <c r="M1" s="149" t="s">
        <v>160</v>
      </c>
      <c r="N1" s="149" t="s">
        <v>161</v>
      </c>
      <c r="O1" s="149" t="s">
        <v>162</v>
      </c>
      <c r="P1" s="412" t="s">
        <v>175</v>
      </c>
      <c r="Q1" s="412" t="s">
        <v>176</v>
      </c>
      <c r="R1" s="412" t="s">
        <v>177</v>
      </c>
      <c r="S1" s="412" t="s">
        <v>178</v>
      </c>
      <c r="T1" s="412" t="s">
        <v>179</v>
      </c>
      <c r="U1" s="412" t="s">
        <v>180</v>
      </c>
      <c r="V1" s="412" t="s">
        <v>181</v>
      </c>
      <c r="W1" s="412" t="s">
        <v>182</v>
      </c>
      <c r="X1" s="412" t="s">
        <v>183</v>
      </c>
      <c r="Y1" s="412" t="s">
        <v>184</v>
      </c>
      <c r="Z1" s="412" t="s">
        <v>185</v>
      </c>
      <c r="AA1" s="412" t="s">
        <v>186</v>
      </c>
      <c r="AB1" s="412" t="s">
        <v>187</v>
      </c>
      <c r="AC1" s="412" t="s">
        <v>188</v>
      </c>
      <c r="AD1" s="412" t="s">
        <v>189</v>
      </c>
      <c r="AE1" s="412" t="s">
        <v>190</v>
      </c>
    </row>
    <row r="2" spans="1:31">
      <c r="A2" s="150">
        <f>'Sources of Funds'!F1</f>
        <v>0</v>
      </c>
      <c r="B2" s="149"/>
      <c r="C2" s="149"/>
      <c r="D2" s="149"/>
      <c r="E2" s="149"/>
      <c r="F2" s="149"/>
      <c r="G2" s="149"/>
      <c r="H2" s="149"/>
      <c r="I2" s="149"/>
      <c r="J2" s="149"/>
      <c r="K2" s="149"/>
      <c r="L2" s="149"/>
      <c r="M2" s="149"/>
      <c r="N2" s="149"/>
      <c r="O2" s="149"/>
      <c r="P2" s="412"/>
      <c r="Q2" s="412"/>
      <c r="R2" s="412"/>
      <c r="S2" s="412"/>
      <c r="T2" s="412"/>
      <c r="U2" s="412"/>
      <c r="V2" s="412"/>
      <c r="W2" s="412"/>
      <c r="X2" s="412"/>
      <c r="Y2" s="412"/>
      <c r="Z2" s="412"/>
      <c r="AA2" s="412"/>
      <c r="AB2" s="412"/>
      <c r="AC2" s="413"/>
      <c r="AD2" s="413"/>
      <c r="AE2" s="413"/>
    </row>
    <row r="3" spans="1:31">
      <c r="A3" s="151" t="s">
        <v>163</v>
      </c>
      <c r="B3" s="151" t="s">
        <v>164</v>
      </c>
      <c r="C3" s="151">
        <v>0.02</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row>
    <row r="4" spans="1:31">
      <c r="A4" s="153"/>
      <c r="B4" s="151" t="s">
        <v>141</v>
      </c>
      <c r="C4" s="151">
        <v>0.03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row>
    <row r="5" spans="1:31">
      <c r="A5" s="153" t="s">
        <v>165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6" spans="1:31">
      <c r="A6" s="151" t="s">
        <v>166</v>
      </c>
      <c r="B6" s="151">
        <f>'Project Income and Expense'!E56</f>
        <v>0</v>
      </c>
      <c r="C6" s="151">
        <f>B6*(1+$C$3)</f>
        <v>0</v>
      </c>
      <c r="D6" s="151">
        <f t="shared" ref="D6:O6" si="0">C6*(1+$C$3)</f>
        <v>0</v>
      </c>
      <c r="E6" s="151">
        <f t="shared" si="0"/>
        <v>0</v>
      </c>
      <c r="F6" s="151">
        <f t="shared" si="0"/>
        <v>0</v>
      </c>
      <c r="G6" s="151">
        <f t="shared" si="0"/>
        <v>0</v>
      </c>
      <c r="H6" s="151">
        <f t="shared" si="0"/>
        <v>0</v>
      </c>
      <c r="I6" s="151">
        <f t="shared" si="0"/>
        <v>0</v>
      </c>
      <c r="J6" s="151">
        <f t="shared" si="0"/>
        <v>0</v>
      </c>
      <c r="K6" s="151">
        <f t="shared" si="0"/>
        <v>0</v>
      </c>
      <c r="L6" s="151">
        <f t="shared" si="0"/>
        <v>0</v>
      </c>
      <c r="M6" s="151">
        <f t="shared" si="0"/>
        <v>0</v>
      </c>
      <c r="N6" s="151">
        <f t="shared" si="0"/>
        <v>0</v>
      </c>
      <c r="O6" s="151">
        <f t="shared" si="0"/>
        <v>0</v>
      </c>
      <c r="P6" s="151">
        <f t="shared" ref="P6:AE6" si="1">O6*(1+$C$3)</f>
        <v>0</v>
      </c>
      <c r="Q6" s="151">
        <f t="shared" si="1"/>
        <v>0</v>
      </c>
      <c r="R6" s="151">
        <f t="shared" si="1"/>
        <v>0</v>
      </c>
      <c r="S6" s="151">
        <f t="shared" si="1"/>
        <v>0</v>
      </c>
      <c r="T6" s="151">
        <f t="shared" si="1"/>
        <v>0</v>
      </c>
      <c r="U6" s="151">
        <f t="shared" si="1"/>
        <v>0</v>
      </c>
      <c r="V6" s="151">
        <f t="shared" si="1"/>
        <v>0</v>
      </c>
      <c r="W6" s="151">
        <f t="shared" si="1"/>
        <v>0</v>
      </c>
      <c r="X6" s="151">
        <f t="shared" si="1"/>
        <v>0</v>
      </c>
      <c r="Y6" s="151">
        <f t="shared" si="1"/>
        <v>0</v>
      </c>
      <c r="Z6" s="151">
        <f t="shared" si="1"/>
        <v>0</v>
      </c>
      <c r="AA6" s="151">
        <f t="shared" si="1"/>
        <v>0</v>
      </c>
      <c r="AB6" s="151">
        <f t="shared" si="1"/>
        <v>0</v>
      </c>
      <c r="AC6" s="151">
        <f t="shared" si="1"/>
        <v>0</v>
      </c>
      <c r="AD6" s="151">
        <f t="shared" si="1"/>
        <v>0</v>
      </c>
      <c r="AE6" s="151">
        <f t="shared" si="1"/>
        <v>0</v>
      </c>
    </row>
    <row r="7" spans="1:3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row>
    <row r="8" spans="1:31">
      <c r="A8" s="153" t="s">
        <v>167</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row>
    <row r="9" spans="1:31">
      <c r="A9" s="151" t="s">
        <v>168</v>
      </c>
      <c r="B9" s="151">
        <f>'Project Income and Expense'!D74-'Project Income and Expense'!D73</f>
        <v>0</v>
      </c>
      <c r="C9" s="151">
        <f>B9+(B9*$C$4)</f>
        <v>0</v>
      </c>
      <c r="D9" s="151">
        <f t="shared" ref="D9:O9" si="2">C9+(C9*$C$4)</f>
        <v>0</v>
      </c>
      <c r="E9" s="151">
        <f t="shared" si="2"/>
        <v>0</v>
      </c>
      <c r="F9" s="151">
        <f t="shared" si="2"/>
        <v>0</v>
      </c>
      <c r="G9" s="151">
        <f t="shared" si="2"/>
        <v>0</v>
      </c>
      <c r="H9" s="151">
        <f t="shared" si="2"/>
        <v>0</v>
      </c>
      <c r="I9" s="151">
        <f t="shared" si="2"/>
        <v>0</v>
      </c>
      <c r="J9" s="151">
        <f t="shared" si="2"/>
        <v>0</v>
      </c>
      <c r="K9" s="151">
        <f t="shared" si="2"/>
        <v>0</v>
      </c>
      <c r="L9" s="151">
        <f t="shared" si="2"/>
        <v>0</v>
      </c>
      <c r="M9" s="151">
        <f t="shared" si="2"/>
        <v>0</v>
      </c>
      <c r="N9" s="151">
        <f t="shared" si="2"/>
        <v>0</v>
      </c>
      <c r="O9" s="151">
        <f t="shared" si="2"/>
        <v>0</v>
      </c>
      <c r="P9" s="151">
        <f>O9+(O9*$C$4)</f>
        <v>0</v>
      </c>
      <c r="Q9" s="151">
        <f>$P$9+($P$9*$C$4)</f>
        <v>0</v>
      </c>
      <c r="R9" s="151">
        <f t="shared" ref="R9:AE9" si="3">Q9+(Q9*$C$4)</f>
        <v>0</v>
      </c>
      <c r="S9" s="151">
        <f t="shared" si="3"/>
        <v>0</v>
      </c>
      <c r="T9" s="151">
        <f t="shared" si="3"/>
        <v>0</v>
      </c>
      <c r="U9" s="151">
        <f t="shared" si="3"/>
        <v>0</v>
      </c>
      <c r="V9" s="151">
        <f t="shared" si="3"/>
        <v>0</v>
      </c>
      <c r="W9" s="151">
        <f t="shared" si="3"/>
        <v>0</v>
      </c>
      <c r="X9" s="151">
        <f t="shared" si="3"/>
        <v>0</v>
      </c>
      <c r="Y9" s="151">
        <f t="shared" si="3"/>
        <v>0</v>
      </c>
      <c r="Z9" s="151">
        <f t="shared" si="3"/>
        <v>0</v>
      </c>
      <c r="AA9" s="151">
        <f t="shared" si="3"/>
        <v>0</v>
      </c>
      <c r="AB9" s="151">
        <f t="shared" si="3"/>
        <v>0</v>
      </c>
      <c r="AC9" s="151">
        <f t="shared" si="3"/>
        <v>0</v>
      </c>
      <c r="AD9" s="151">
        <f t="shared" si="3"/>
        <v>0</v>
      </c>
      <c r="AE9" s="151">
        <f t="shared" si="3"/>
        <v>0</v>
      </c>
    </row>
    <row r="10" spans="1:31">
      <c r="A10" s="151" t="s">
        <v>207</v>
      </c>
      <c r="B10" s="151">
        <f>'Project Income and Expense'!$D$73</f>
        <v>0</v>
      </c>
      <c r="C10" s="151">
        <f>'Project Income and Expense'!$D$73</f>
        <v>0</v>
      </c>
      <c r="D10" s="151">
        <f>'Project Income and Expense'!$D$73</f>
        <v>0</v>
      </c>
      <c r="E10" s="151">
        <f>'Project Income and Expense'!$D$73</f>
        <v>0</v>
      </c>
      <c r="F10" s="151">
        <f>'Project Income and Expense'!$D$73</f>
        <v>0</v>
      </c>
      <c r="G10" s="151">
        <f>'Project Income and Expense'!$D$73</f>
        <v>0</v>
      </c>
      <c r="H10" s="151">
        <f>'Project Income and Expense'!$D$73</f>
        <v>0</v>
      </c>
      <c r="I10" s="151">
        <f>'Project Income and Expense'!$D$73</f>
        <v>0</v>
      </c>
      <c r="J10" s="151">
        <f>'Project Income and Expense'!$D$73</f>
        <v>0</v>
      </c>
      <c r="K10" s="151">
        <f>'Project Income and Expense'!$D$73</f>
        <v>0</v>
      </c>
      <c r="L10" s="151">
        <f>'Project Income and Expense'!$D$73</f>
        <v>0</v>
      </c>
      <c r="M10" s="151">
        <f>'Project Income and Expense'!$D$73</f>
        <v>0</v>
      </c>
      <c r="N10" s="151">
        <f>'Project Income and Expense'!$D$73</f>
        <v>0</v>
      </c>
      <c r="O10" s="151">
        <f>'Project Income and Expense'!$D$73</f>
        <v>0</v>
      </c>
      <c r="P10" s="151">
        <f>'Project Income and Expense'!$D$73</f>
        <v>0</v>
      </c>
      <c r="Q10" s="151">
        <f>'Project Income and Expense'!$D$73</f>
        <v>0</v>
      </c>
      <c r="R10" s="151">
        <f>'Project Income and Expense'!$D$73</f>
        <v>0</v>
      </c>
      <c r="S10" s="151">
        <f>'Project Income and Expense'!$D$73</f>
        <v>0</v>
      </c>
      <c r="T10" s="151">
        <f>'Project Income and Expense'!$D$73</f>
        <v>0</v>
      </c>
      <c r="U10" s="151">
        <f>'Project Income and Expense'!$D$73</f>
        <v>0</v>
      </c>
      <c r="V10" s="151">
        <f>'Project Income and Expense'!$D$73</f>
        <v>0</v>
      </c>
      <c r="W10" s="151">
        <f>'Project Income and Expense'!$D$73</f>
        <v>0</v>
      </c>
      <c r="X10" s="151">
        <f>'Project Income and Expense'!$D$73</f>
        <v>0</v>
      </c>
      <c r="Y10" s="151">
        <f>'Project Income and Expense'!$D$73</f>
        <v>0</v>
      </c>
      <c r="Z10" s="151">
        <f>'Project Income and Expense'!$D$73</f>
        <v>0</v>
      </c>
      <c r="AA10" s="151">
        <f>'Project Income and Expense'!$D$73</f>
        <v>0</v>
      </c>
      <c r="AB10" s="151">
        <f>'Project Income and Expense'!$D$73</f>
        <v>0</v>
      </c>
      <c r="AC10" s="151">
        <f>'Project Income and Expense'!$D$73</f>
        <v>0</v>
      </c>
      <c r="AD10" s="151">
        <f>'Project Income and Expense'!$D$73</f>
        <v>0</v>
      </c>
      <c r="AE10" s="151">
        <f>'Project Income and Expense'!$D$73</f>
        <v>0</v>
      </c>
    </row>
    <row r="11" spans="1:31">
      <c r="A11" s="151" t="s">
        <v>169</v>
      </c>
      <c r="B11" s="151">
        <f>B6-B9-B10</f>
        <v>0</v>
      </c>
      <c r="C11" s="151">
        <f t="shared" ref="C11:O11" si="4">C6-C9-C10</f>
        <v>0</v>
      </c>
      <c r="D11" s="151">
        <f t="shared" si="4"/>
        <v>0</v>
      </c>
      <c r="E11" s="151">
        <f t="shared" si="4"/>
        <v>0</v>
      </c>
      <c r="F11" s="151">
        <f t="shared" si="4"/>
        <v>0</v>
      </c>
      <c r="G11" s="151">
        <f t="shared" si="4"/>
        <v>0</v>
      </c>
      <c r="H11" s="151">
        <f t="shared" si="4"/>
        <v>0</v>
      </c>
      <c r="I11" s="151">
        <f t="shared" si="4"/>
        <v>0</v>
      </c>
      <c r="J11" s="151">
        <f t="shared" si="4"/>
        <v>0</v>
      </c>
      <c r="K11" s="151">
        <f t="shared" si="4"/>
        <v>0</v>
      </c>
      <c r="L11" s="151">
        <f t="shared" si="4"/>
        <v>0</v>
      </c>
      <c r="M11" s="151">
        <f t="shared" si="4"/>
        <v>0</v>
      </c>
      <c r="N11" s="151">
        <f t="shared" si="4"/>
        <v>0</v>
      </c>
      <c r="O11" s="151">
        <f t="shared" si="4"/>
        <v>0</v>
      </c>
      <c r="P11" s="151">
        <f t="shared" ref="P11:AE11" si="5">P6-P9-P10</f>
        <v>0</v>
      </c>
      <c r="Q11" s="151">
        <f t="shared" si="5"/>
        <v>0</v>
      </c>
      <c r="R11" s="151">
        <f t="shared" si="5"/>
        <v>0</v>
      </c>
      <c r="S11" s="151">
        <f t="shared" si="5"/>
        <v>0</v>
      </c>
      <c r="T11" s="151">
        <f t="shared" si="5"/>
        <v>0</v>
      </c>
      <c r="U11" s="151">
        <f t="shared" si="5"/>
        <v>0</v>
      </c>
      <c r="V11" s="151">
        <f t="shared" si="5"/>
        <v>0</v>
      </c>
      <c r="W11" s="151">
        <f t="shared" si="5"/>
        <v>0</v>
      </c>
      <c r="X11" s="151">
        <f t="shared" si="5"/>
        <v>0</v>
      </c>
      <c r="Y11" s="151">
        <f t="shared" si="5"/>
        <v>0</v>
      </c>
      <c r="Z11" s="151">
        <f t="shared" si="5"/>
        <v>0</v>
      </c>
      <c r="AA11" s="151">
        <f t="shared" si="5"/>
        <v>0</v>
      </c>
      <c r="AB11" s="151">
        <f t="shared" si="5"/>
        <v>0</v>
      </c>
      <c r="AC11" s="151">
        <f t="shared" si="5"/>
        <v>0</v>
      </c>
      <c r="AD11" s="151">
        <f t="shared" si="5"/>
        <v>0</v>
      </c>
      <c r="AE11" s="151">
        <f t="shared" si="5"/>
        <v>0</v>
      </c>
    </row>
    <row r="12" spans="1:31">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row>
    <row r="13" spans="1:31">
      <c r="A13" s="151" t="s">
        <v>170</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row>
    <row r="14" spans="1:31">
      <c r="A14" s="151" t="s">
        <v>171</v>
      </c>
      <c r="B14" s="151">
        <f>'Project Income and Expense'!D83</f>
        <v>0</v>
      </c>
      <c r="C14" s="151">
        <f>B14</f>
        <v>0</v>
      </c>
      <c r="D14" s="151">
        <f t="shared" ref="D14:O14" si="6">C14</f>
        <v>0</v>
      </c>
      <c r="E14" s="151">
        <f t="shared" si="6"/>
        <v>0</v>
      </c>
      <c r="F14" s="151">
        <f t="shared" si="6"/>
        <v>0</v>
      </c>
      <c r="G14" s="151">
        <f t="shared" si="6"/>
        <v>0</v>
      </c>
      <c r="H14" s="151">
        <f t="shared" si="6"/>
        <v>0</v>
      </c>
      <c r="I14" s="151">
        <f t="shared" si="6"/>
        <v>0</v>
      </c>
      <c r="J14" s="151">
        <f t="shared" si="6"/>
        <v>0</v>
      </c>
      <c r="K14" s="151">
        <f t="shared" si="6"/>
        <v>0</v>
      </c>
      <c r="L14" s="151">
        <f t="shared" si="6"/>
        <v>0</v>
      </c>
      <c r="M14" s="151">
        <f t="shared" si="6"/>
        <v>0</v>
      </c>
      <c r="N14" s="151">
        <f t="shared" si="6"/>
        <v>0</v>
      </c>
      <c r="O14" s="151">
        <f t="shared" si="6"/>
        <v>0</v>
      </c>
      <c r="P14" s="151">
        <f>O14</f>
        <v>0</v>
      </c>
      <c r="Q14" s="151">
        <f>$P$14</f>
        <v>0</v>
      </c>
      <c r="R14" s="151">
        <f t="shared" ref="R14:S18" si="7">Q14</f>
        <v>0</v>
      </c>
      <c r="S14" s="151">
        <f t="shared" si="7"/>
        <v>0</v>
      </c>
      <c r="T14" s="151">
        <f t="shared" ref="T14:AD14" si="8">S14</f>
        <v>0</v>
      </c>
      <c r="U14" s="151">
        <f t="shared" si="8"/>
        <v>0</v>
      </c>
      <c r="V14" s="151">
        <f t="shared" si="8"/>
        <v>0</v>
      </c>
      <c r="W14" s="151">
        <f t="shared" si="8"/>
        <v>0</v>
      </c>
      <c r="X14" s="151">
        <f t="shared" si="8"/>
        <v>0</v>
      </c>
      <c r="Y14" s="151">
        <f t="shared" si="8"/>
        <v>0</v>
      </c>
      <c r="Z14" s="151">
        <f t="shared" si="8"/>
        <v>0</v>
      </c>
      <c r="AA14" s="151">
        <f t="shared" si="8"/>
        <v>0</v>
      </c>
      <c r="AB14" s="151">
        <f t="shared" si="8"/>
        <v>0</v>
      </c>
      <c r="AC14" s="151">
        <f t="shared" si="8"/>
        <v>0</v>
      </c>
      <c r="AD14" s="151">
        <f t="shared" si="8"/>
        <v>0</v>
      </c>
      <c r="AE14" s="151">
        <v>0</v>
      </c>
    </row>
    <row r="15" spans="1:31">
      <c r="A15" s="151" t="s">
        <v>300</v>
      </c>
      <c r="B15" s="151">
        <f>'Project Income and Expense'!D89</f>
        <v>0</v>
      </c>
      <c r="C15" s="151">
        <f>B15</f>
        <v>0</v>
      </c>
      <c r="D15" s="151">
        <f t="shared" ref="D15:E18" si="9">C15</f>
        <v>0</v>
      </c>
      <c r="E15" s="151">
        <f t="shared" si="9"/>
        <v>0</v>
      </c>
      <c r="F15" s="151">
        <f t="shared" ref="F15:O15" si="10">E15</f>
        <v>0</v>
      </c>
      <c r="G15" s="151">
        <f t="shared" si="10"/>
        <v>0</v>
      </c>
      <c r="H15" s="151">
        <f t="shared" si="10"/>
        <v>0</v>
      </c>
      <c r="I15" s="151">
        <f t="shared" si="10"/>
        <v>0</v>
      </c>
      <c r="J15" s="151">
        <f t="shared" si="10"/>
        <v>0</v>
      </c>
      <c r="K15" s="151">
        <f t="shared" si="10"/>
        <v>0</v>
      </c>
      <c r="L15" s="151">
        <f t="shared" si="10"/>
        <v>0</v>
      </c>
      <c r="M15" s="151">
        <f t="shared" si="10"/>
        <v>0</v>
      </c>
      <c r="N15" s="151">
        <f t="shared" si="10"/>
        <v>0</v>
      </c>
      <c r="O15" s="151">
        <f t="shared" si="10"/>
        <v>0</v>
      </c>
      <c r="P15" s="151">
        <f>O15</f>
        <v>0</v>
      </c>
      <c r="Q15" s="151">
        <f>P15</f>
        <v>0</v>
      </c>
      <c r="R15" s="151">
        <f t="shared" si="7"/>
        <v>0</v>
      </c>
      <c r="S15" s="151">
        <f t="shared" si="7"/>
        <v>0</v>
      </c>
      <c r="T15" s="151">
        <f t="shared" ref="T15:AD15" si="11">S15</f>
        <v>0</v>
      </c>
      <c r="U15" s="151">
        <f t="shared" si="11"/>
        <v>0</v>
      </c>
      <c r="V15" s="151">
        <f t="shared" si="11"/>
        <v>0</v>
      </c>
      <c r="W15" s="151">
        <f t="shared" si="11"/>
        <v>0</v>
      </c>
      <c r="X15" s="151">
        <f t="shared" si="11"/>
        <v>0</v>
      </c>
      <c r="Y15" s="151">
        <f t="shared" si="11"/>
        <v>0</v>
      </c>
      <c r="Z15" s="151">
        <f t="shared" si="11"/>
        <v>0</v>
      </c>
      <c r="AA15" s="151">
        <f t="shared" si="11"/>
        <v>0</v>
      </c>
      <c r="AB15" s="151">
        <f t="shared" si="11"/>
        <v>0</v>
      </c>
      <c r="AC15" s="151">
        <f t="shared" si="11"/>
        <v>0</v>
      </c>
      <c r="AD15" s="151">
        <f t="shared" si="11"/>
        <v>0</v>
      </c>
      <c r="AE15" s="151">
        <f>AD15</f>
        <v>0</v>
      </c>
    </row>
    <row r="16" spans="1:31">
      <c r="A16" s="151" t="s">
        <v>172</v>
      </c>
      <c r="B16" s="151">
        <f>'Project Income and Expense'!D95</f>
        <v>0</v>
      </c>
      <c r="C16" s="151">
        <f t="shared" ref="C16:O18" si="12">B16</f>
        <v>0</v>
      </c>
      <c r="D16" s="151">
        <f t="shared" si="9"/>
        <v>0</v>
      </c>
      <c r="E16" s="151">
        <f t="shared" si="9"/>
        <v>0</v>
      </c>
      <c r="F16" s="151">
        <f t="shared" si="12"/>
        <v>0</v>
      </c>
      <c r="G16" s="151">
        <f t="shared" si="12"/>
        <v>0</v>
      </c>
      <c r="H16" s="151">
        <f t="shared" si="12"/>
        <v>0</v>
      </c>
      <c r="I16" s="151">
        <f t="shared" si="12"/>
        <v>0</v>
      </c>
      <c r="J16" s="151">
        <f t="shared" si="12"/>
        <v>0</v>
      </c>
      <c r="K16" s="151">
        <f t="shared" si="12"/>
        <v>0</v>
      </c>
      <c r="L16" s="151">
        <f t="shared" si="12"/>
        <v>0</v>
      </c>
      <c r="M16" s="151">
        <f t="shared" si="12"/>
        <v>0</v>
      </c>
      <c r="N16" s="151">
        <f t="shared" si="12"/>
        <v>0</v>
      </c>
      <c r="O16" s="151">
        <f t="shared" si="12"/>
        <v>0</v>
      </c>
      <c r="P16" s="151">
        <f>O16</f>
        <v>0</v>
      </c>
      <c r="Q16" s="151">
        <f>P16</f>
        <v>0</v>
      </c>
      <c r="R16" s="151">
        <f t="shared" si="7"/>
        <v>0</v>
      </c>
      <c r="S16" s="151">
        <f t="shared" si="7"/>
        <v>0</v>
      </c>
      <c r="T16" s="151">
        <f t="shared" ref="T16:AD16" si="13">S16</f>
        <v>0</v>
      </c>
      <c r="U16" s="151">
        <f t="shared" si="13"/>
        <v>0</v>
      </c>
      <c r="V16" s="151">
        <f t="shared" si="13"/>
        <v>0</v>
      </c>
      <c r="W16" s="151">
        <f t="shared" si="13"/>
        <v>0</v>
      </c>
      <c r="X16" s="151">
        <f t="shared" si="13"/>
        <v>0</v>
      </c>
      <c r="Y16" s="151">
        <f t="shared" si="13"/>
        <v>0</v>
      </c>
      <c r="Z16" s="151">
        <f t="shared" si="13"/>
        <v>0</v>
      </c>
      <c r="AA16" s="151">
        <f t="shared" si="13"/>
        <v>0</v>
      </c>
      <c r="AB16" s="151">
        <f t="shared" si="13"/>
        <v>0</v>
      </c>
      <c r="AC16" s="151">
        <f t="shared" si="13"/>
        <v>0</v>
      </c>
      <c r="AD16" s="151">
        <f t="shared" si="13"/>
        <v>0</v>
      </c>
      <c r="AE16" s="151">
        <f>AD16</f>
        <v>0</v>
      </c>
    </row>
    <row r="17" spans="1:31">
      <c r="A17" s="151" t="s">
        <v>173</v>
      </c>
      <c r="B17" s="151">
        <f>'Project Income and Expense'!D101</f>
        <v>0</v>
      </c>
      <c r="C17" s="151">
        <f t="shared" si="12"/>
        <v>0</v>
      </c>
      <c r="D17" s="151">
        <f t="shared" si="9"/>
        <v>0</v>
      </c>
      <c r="E17" s="151">
        <f t="shared" si="9"/>
        <v>0</v>
      </c>
      <c r="F17" s="151">
        <f t="shared" si="12"/>
        <v>0</v>
      </c>
      <c r="G17" s="151">
        <f t="shared" si="12"/>
        <v>0</v>
      </c>
      <c r="H17" s="151">
        <f t="shared" si="12"/>
        <v>0</v>
      </c>
      <c r="I17" s="151">
        <f t="shared" si="12"/>
        <v>0</v>
      </c>
      <c r="J17" s="151">
        <f t="shared" si="12"/>
        <v>0</v>
      </c>
      <c r="K17" s="151">
        <f t="shared" si="12"/>
        <v>0</v>
      </c>
      <c r="L17" s="151">
        <f t="shared" si="12"/>
        <v>0</v>
      </c>
      <c r="M17" s="151">
        <f t="shared" si="12"/>
        <v>0</v>
      </c>
      <c r="N17" s="151">
        <f t="shared" si="12"/>
        <v>0</v>
      </c>
      <c r="O17" s="151">
        <f t="shared" si="12"/>
        <v>0</v>
      </c>
      <c r="P17" s="151">
        <f>O17</f>
        <v>0</v>
      </c>
      <c r="Q17" s="151">
        <f>P17</f>
        <v>0</v>
      </c>
      <c r="R17" s="151">
        <f t="shared" si="7"/>
        <v>0</v>
      </c>
      <c r="S17" s="151">
        <f t="shared" si="7"/>
        <v>0</v>
      </c>
      <c r="T17" s="151">
        <f t="shared" ref="T17:AD17" si="14">S17</f>
        <v>0</v>
      </c>
      <c r="U17" s="151">
        <f t="shared" si="14"/>
        <v>0</v>
      </c>
      <c r="V17" s="151">
        <f t="shared" si="14"/>
        <v>0</v>
      </c>
      <c r="W17" s="151">
        <f t="shared" si="14"/>
        <v>0</v>
      </c>
      <c r="X17" s="151">
        <f t="shared" si="14"/>
        <v>0</v>
      </c>
      <c r="Y17" s="151">
        <f t="shared" si="14"/>
        <v>0</v>
      </c>
      <c r="Z17" s="151">
        <f t="shared" si="14"/>
        <v>0</v>
      </c>
      <c r="AA17" s="151">
        <f t="shared" si="14"/>
        <v>0</v>
      </c>
      <c r="AB17" s="151">
        <f t="shared" si="14"/>
        <v>0</v>
      </c>
      <c r="AC17" s="151">
        <f t="shared" si="14"/>
        <v>0</v>
      </c>
      <c r="AD17" s="151">
        <f t="shared" si="14"/>
        <v>0</v>
      </c>
      <c r="AE17" s="151">
        <f>AD17</f>
        <v>0</v>
      </c>
    </row>
    <row r="18" spans="1:31">
      <c r="A18" s="151" t="s">
        <v>284</v>
      </c>
      <c r="B18" s="151">
        <f>'Project Income and Expense'!D105</f>
        <v>0</v>
      </c>
      <c r="C18" s="151">
        <f>B18</f>
        <v>0</v>
      </c>
      <c r="D18" s="151">
        <f t="shared" si="9"/>
        <v>0</v>
      </c>
      <c r="E18" s="151">
        <f t="shared" si="9"/>
        <v>0</v>
      </c>
      <c r="F18" s="151">
        <f t="shared" si="12"/>
        <v>0</v>
      </c>
      <c r="G18" s="151">
        <f t="shared" si="12"/>
        <v>0</v>
      </c>
      <c r="H18" s="151">
        <f t="shared" si="12"/>
        <v>0</v>
      </c>
      <c r="I18" s="151">
        <f t="shared" si="12"/>
        <v>0</v>
      </c>
      <c r="J18" s="151">
        <f t="shared" si="12"/>
        <v>0</v>
      </c>
      <c r="K18" s="151">
        <f t="shared" si="12"/>
        <v>0</v>
      </c>
      <c r="L18" s="151">
        <f t="shared" si="12"/>
        <v>0</v>
      </c>
      <c r="M18" s="151">
        <f t="shared" si="12"/>
        <v>0</v>
      </c>
      <c r="N18" s="151">
        <f t="shared" si="12"/>
        <v>0</v>
      </c>
      <c r="O18" s="151">
        <f t="shared" si="12"/>
        <v>0</v>
      </c>
      <c r="P18" s="151">
        <f>O18</f>
        <v>0</v>
      </c>
      <c r="Q18" s="151">
        <f>P18</f>
        <v>0</v>
      </c>
      <c r="R18" s="151">
        <f t="shared" si="7"/>
        <v>0</v>
      </c>
      <c r="S18" s="151">
        <f t="shared" si="7"/>
        <v>0</v>
      </c>
      <c r="T18" s="151">
        <f t="shared" ref="T18:AD18" si="15">S18</f>
        <v>0</v>
      </c>
      <c r="U18" s="151">
        <f t="shared" si="15"/>
        <v>0</v>
      </c>
      <c r="V18" s="151">
        <f t="shared" si="15"/>
        <v>0</v>
      </c>
      <c r="W18" s="151">
        <f t="shared" si="15"/>
        <v>0</v>
      </c>
      <c r="X18" s="151">
        <f t="shared" si="15"/>
        <v>0</v>
      </c>
      <c r="Y18" s="151">
        <f t="shared" si="15"/>
        <v>0</v>
      </c>
      <c r="Z18" s="151">
        <f t="shared" si="15"/>
        <v>0</v>
      </c>
      <c r="AA18" s="151">
        <f t="shared" si="15"/>
        <v>0</v>
      </c>
      <c r="AB18" s="151">
        <f t="shared" si="15"/>
        <v>0</v>
      </c>
      <c r="AC18" s="151">
        <f t="shared" si="15"/>
        <v>0</v>
      </c>
      <c r="AD18" s="151">
        <f t="shared" si="15"/>
        <v>0</v>
      </c>
      <c r="AE18" s="151">
        <f>AD18</f>
        <v>0</v>
      </c>
    </row>
    <row r="19" spans="1:31">
      <c r="A19" s="153" t="s">
        <v>174</v>
      </c>
      <c r="B19" s="151">
        <f>B11-SUM(B14:B18)</f>
        <v>0</v>
      </c>
      <c r="C19" s="151">
        <f t="shared" ref="C19:O19" si="16">C11-SUM(C14:C17)</f>
        <v>0</v>
      </c>
      <c r="D19" s="151">
        <f t="shared" si="16"/>
        <v>0</v>
      </c>
      <c r="E19" s="151">
        <f t="shared" si="16"/>
        <v>0</v>
      </c>
      <c r="F19" s="151">
        <f t="shared" si="16"/>
        <v>0</v>
      </c>
      <c r="G19" s="151">
        <f t="shared" si="16"/>
        <v>0</v>
      </c>
      <c r="H19" s="151">
        <f t="shared" si="16"/>
        <v>0</v>
      </c>
      <c r="I19" s="151">
        <f t="shared" si="16"/>
        <v>0</v>
      </c>
      <c r="J19" s="151">
        <f t="shared" si="16"/>
        <v>0</v>
      </c>
      <c r="K19" s="151">
        <f t="shared" si="16"/>
        <v>0</v>
      </c>
      <c r="L19" s="151">
        <f t="shared" si="16"/>
        <v>0</v>
      </c>
      <c r="M19" s="151">
        <f t="shared" si="16"/>
        <v>0</v>
      </c>
      <c r="N19" s="151">
        <f t="shared" si="16"/>
        <v>0</v>
      </c>
      <c r="O19" s="151">
        <f t="shared" si="16"/>
        <v>0</v>
      </c>
      <c r="P19" s="151">
        <f t="shared" ref="P19:AE19" si="17">P11-SUM(P14:P17)</f>
        <v>0</v>
      </c>
      <c r="Q19" s="151">
        <f t="shared" si="17"/>
        <v>0</v>
      </c>
      <c r="R19" s="151">
        <f t="shared" si="17"/>
        <v>0</v>
      </c>
      <c r="S19" s="151">
        <f t="shared" si="17"/>
        <v>0</v>
      </c>
      <c r="T19" s="151">
        <f t="shared" si="17"/>
        <v>0</v>
      </c>
      <c r="U19" s="151">
        <f t="shared" si="17"/>
        <v>0</v>
      </c>
      <c r="V19" s="151">
        <f t="shared" si="17"/>
        <v>0</v>
      </c>
      <c r="W19" s="151">
        <f t="shared" si="17"/>
        <v>0</v>
      </c>
      <c r="X19" s="151">
        <f t="shared" si="17"/>
        <v>0</v>
      </c>
      <c r="Y19" s="151">
        <f t="shared" si="17"/>
        <v>0</v>
      </c>
      <c r="Z19" s="151">
        <f t="shared" si="17"/>
        <v>0</v>
      </c>
      <c r="AA19" s="151">
        <f t="shared" si="17"/>
        <v>0</v>
      </c>
      <c r="AB19" s="151">
        <f t="shared" si="17"/>
        <v>0</v>
      </c>
      <c r="AC19" s="151">
        <f t="shared" si="17"/>
        <v>0</v>
      </c>
      <c r="AD19" s="151">
        <f t="shared" si="17"/>
        <v>0</v>
      </c>
      <c r="AE19" s="151">
        <f t="shared" si="17"/>
        <v>0</v>
      </c>
    </row>
    <row r="20" spans="1:31">
      <c r="A20" s="152" t="s">
        <v>306</v>
      </c>
      <c r="B20" s="151" t="e">
        <f>B11/B14</f>
        <v>#DIV/0!</v>
      </c>
      <c r="C20" s="151" t="e">
        <f t="shared" ref="C20:O20" si="18">C11/C14</f>
        <v>#DIV/0!</v>
      </c>
      <c r="D20" s="151" t="e">
        <f>D11/D14</f>
        <v>#DIV/0!</v>
      </c>
      <c r="E20" s="151" t="e">
        <f t="shared" si="18"/>
        <v>#DIV/0!</v>
      </c>
      <c r="F20" s="151" t="e">
        <f t="shared" si="18"/>
        <v>#DIV/0!</v>
      </c>
      <c r="G20" s="151" t="e">
        <f t="shared" si="18"/>
        <v>#DIV/0!</v>
      </c>
      <c r="H20" s="151" t="e">
        <f t="shared" si="18"/>
        <v>#DIV/0!</v>
      </c>
      <c r="I20" s="151" t="e">
        <f t="shared" si="18"/>
        <v>#DIV/0!</v>
      </c>
      <c r="J20" s="151" t="e">
        <f t="shared" si="18"/>
        <v>#DIV/0!</v>
      </c>
      <c r="K20" s="151" t="e">
        <f t="shared" si="18"/>
        <v>#DIV/0!</v>
      </c>
      <c r="L20" s="151" t="e">
        <f t="shared" si="18"/>
        <v>#DIV/0!</v>
      </c>
      <c r="M20" s="151" t="e">
        <f t="shared" si="18"/>
        <v>#DIV/0!</v>
      </c>
      <c r="N20" s="151" t="e">
        <f t="shared" si="18"/>
        <v>#DIV/0!</v>
      </c>
      <c r="O20" s="151" t="e">
        <f t="shared" si="18"/>
        <v>#DIV/0!</v>
      </c>
      <c r="P20" s="151" t="e">
        <f t="shared" ref="P20:AE20" si="19">P11/P14</f>
        <v>#DIV/0!</v>
      </c>
      <c r="Q20" s="151" t="e">
        <f t="shared" si="19"/>
        <v>#DIV/0!</v>
      </c>
      <c r="R20" s="151" t="e">
        <f t="shared" si="19"/>
        <v>#DIV/0!</v>
      </c>
      <c r="S20" s="151" t="e">
        <f t="shared" si="19"/>
        <v>#DIV/0!</v>
      </c>
      <c r="T20" s="151" t="e">
        <f t="shared" si="19"/>
        <v>#DIV/0!</v>
      </c>
      <c r="U20" s="151" t="e">
        <f t="shared" si="19"/>
        <v>#DIV/0!</v>
      </c>
      <c r="V20" s="151" t="e">
        <f t="shared" si="19"/>
        <v>#DIV/0!</v>
      </c>
      <c r="W20" s="151" t="e">
        <f t="shared" si="19"/>
        <v>#DIV/0!</v>
      </c>
      <c r="X20" s="151" t="e">
        <f t="shared" si="19"/>
        <v>#DIV/0!</v>
      </c>
      <c r="Y20" s="151" t="e">
        <f t="shared" si="19"/>
        <v>#DIV/0!</v>
      </c>
      <c r="Z20" s="151" t="e">
        <f t="shared" si="19"/>
        <v>#DIV/0!</v>
      </c>
      <c r="AA20" s="151" t="e">
        <f t="shared" si="19"/>
        <v>#DIV/0!</v>
      </c>
      <c r="AB20" s="151" t="e">
        <f t="shared" si="19"/>
        <v>#DIV/0!</v>
      </c>
      <c r="AC20" s="151" t="e">
        <f t="shared" si="19"/>
        <v>#DIV/0!</v>
      </c>
      <c r="AD20" s="151" t="e">
        <f t="shared" si="19"/>
        <v>#DIV/0!</v>
      </c>
      <c r="AE20" s="151" t="e">
        <f t="shared" si="19"/>
        <v>#DIV/0!</v>
      </c>
    </row>
    <row r="21" spans="1:31">
      <c r="A21" s="152" t="s">
        <v>312</v>
      </c>
      <c r="B21" s="151" t="e">
        <f>B11/SUM(B14:B18)</f>
        <v>#DIV/0!</v>
      </c>
      <c r="C21" s="151" t="e">
        <f t="shared" ref="C21:O21" si="20">C11/SUM(C14:C18)</f>
        <v>#DIV/0!</v>
      </c>
      <c r="D21" s="151" t="e">
        <f t="shared" si="20"/>
        <v>#DIV/0!</v>
      </c>
      <c r="E21" s="151" t="e">
        <f t="shared" si="20"/>
        <v>#DIV/0!</v>
      </c>
      <c r="F21" s="151" t="e">
        <f t="shared" si="20"/>
        <v>#DIV/0!</v>
      </c>
      <c r="G21" s="151" t="e">
        <f t="shared" si="20"/>
        <v>#DIV/0!</v>
      </c>
      <c r="H21" s="151" t="e">
        <f t="shared" si="20"/>
        <v>#DIV/0!</v>
      </c>
      <c r="I21" s="151" t="e">
        <f t="shared" si="20"/>
        <v>#DIV/0!</v>
      </c>
      <c r="J21" s="151" t="e">
        <f t="shared" si="20"/>
        <v>#DIV/0!</v>
      </c>
      <c r="K21" s="151" t="e">
        <f t="shared" si="20"/>
        <v>#DIV/0!</v>
      </c>
      <c r="L21" s="151" t="e">
        <f t="shared" si="20"/>
        <v>#DIV/0!</v>
      </c>
      <c r="M21" s="151" t="e">
        <f t="shared" si="20"/>
        <v>#DIV/0!</v>
      </c>
      <c r="N21" s="151" t="e">
        <f t="shared" si="20"/>
        <v>#DIV/0!</v>
      </c>
      <c r="O21" s="151" t="e">
        <f t="shared" si="20"/>
        <v>#DIV/0!</v>
      </c>
      <c r="P21" s="151" t="e">
        <f t="shared" ref="P21:AE21" si="21">P11/SUM(P14:P18)</f>
        <v>#DIV/0!</v>
      </c>
      <c r="Q21" s="151" t="e">
        <f t="shared" si="21"/>
        <v>#DIV/0!</v>
      </c>
      <c r="R21" s="151" t="e">
        <f t="shared" si="21"/>
        <v>#DIV/0!</v>
      </c>
      <c r="S21" s="151" t="e">
        <f t="shared" si="21"/>
        <v>#DIV/0!</v>
      </c>
      <c r="T21" s="151" t="e">
        <f t="shared" si="21"/>
        <v>#DIV/0!</v>
      </c>
      <c r="U21" s="151" t="e">
        <f t="shared" si="21"/>
        <v>#DIV/0!</v>
      </c>
      <c r="V21" s="151" t="e">
        <f t="shared" si="21"/>
        <v>#DIV/0!</v>
      </c>
      <c r="W21" s="151" t="e">
        <f t="shared" si="21"/>
        <v>#DIV/0!</v>
      </c>
      <c r="X21" s="151" t="e">
        <f t="shared" si="21"/>
        <v>#DIV/0!</v>
      </c>
      <c r="Y21" s="151" t="e">
        <f t="shared" si="21"/>
        <v>#DIV/0!</v>
      </c>
      <c r="Z21" s="151" t="e">
        <f t="shared" si="21"/>
        <v>#DIV/0!</v>
      </c>
      <c r="AA21" s="151" t="e">
        <f t="shared" si="21"/>
        <v>#DIV/0!</v>
      </c>
      <c r="AB21" s="151" t="e">
        <f t="shared" si="21"/>
        <v>#DIV/0!</v>
      </c>
      <c r="AC21" s="151" t="e">
        <f t="shared" si="21"/>
        <v>#DIV/0!</v>
      </c>
      <c r="AD21" s="151" t="e">
        <f t="shared" si="21"/>
        <v>#DIV/0!</v>
      </c>
      <c r="AE21" s="151" t="e">
        <f t="shared" si="21"/>
        <v>#DIV/0!</v>
      </c>
    </row>
    <row r="22" spans="1:31">
      <c r="A22" s="152"/>
      <c r="B22" s="152"/>
      <c r="C22" s="152"/>
      <c r="D22" s="152"/>
      <c r="E22" s="152"/>
      <c r="F22" s="152"/>
      <c r="G22" s="152"/>
      <c r="H22" s="152"/>
      <c r="I22" s="152"/>
      <c r="J22" s="152"/>
      <c r="K22" s="152"/>
      <c r="L22" s="152"/>
      <c r="M22" s="152"/>
      <c r="N22" s="152"/>
      <c r="O22" s="152"/>
      <c r="P22" s="152"/>
      <c r="Q22" s="152"/>
    </row>
    <row r="23" spans="1:31">
      <c r="A23" s="244"/>
      <c r="B23" s="242"/>
      <c r="C23" s="242"/>
      <c r="D23" s="242"/>
      <c r="E23" s="242"/>
      <c r="F23" s="242"/>
      <c r="G23" s="242"/>
      <c r="H23" s="242"/>
      <c r="I23" s="242"/>
      <c r="J23" s="242"/>
      <c r="K23" s="242"/>
      <c r="L23" s="242"/>
      <c r="M23" s="242"/>
      <c r="N23" s="242"/>
      <c r="O23" s="242"/>
      <c r="P23" s="243"/>
      <c r="Q23" s="243"/>
    </row>
    <row r="24" spans="1:31">
      <c r="A24" s="244"/>
      <c r="B24" s="242"/>
      <c r="C24" s="242"/>
      <c r="D24" s="242"/>
      <c r="E24" s="242"/>
      <c r="F24" s="242"/>
      <c r="G24" s="242"/>
      <c r="H24" s="242"/>
      <c r="I24" s="242"/>
      <c r="J24" s="242"/>
      <c r="K24" s="242"/>
      <c r="L24" s="242"/>
      <c r="M24" s="242"/>
      <c r="N24" s="242"/>
      <c r="O24" s="242"/>
      <c r="P24" s="243"/>
      <c r="Q24" s="243"/>
    </row>
    <row r="25" spans="1:31">
      <c r="A25" s="242"/>
      <c r="B25" s="245"/>
      <c r="C25" s="246"/>
      <c r="D25" s="246"/>
      <c r="E25" s="246"/>
      <c r="F25" s="246"/>
      <c r="G25" s="246"/>
      <c r="H25" s="246"/>
      <c r="I25" s="246"/>
      <c r="J25" s="246"/>
      <c r="K25" s="246"/>
      <c r="L25" s="246"/>
      <c r="M25" s="246"/>
      <c r="N25" s="246"/>
      <c r="O25" s="246"/>
      <c r="P25" s="243"/>
      <c r="Q25" s="243"/>
    </row>
    <row r="26" spans="1:31">
      <c r="A26" s="242"/>
      <c r="B26" s="246"/>
      <c r="C26" s="246"/>
      <c r="D26" s="246"/>
      <c r="E26" s="246"/>
      <c r="F26" s="246"/>
      <c r="G26" s="246"/>
      <c r="H26" s="246"/>
      <c r="I26" s="246"/>
      <c r="J26" s="246"/>
      <c r="K26" s="246"/>
      <c r="L26" s="246"/>
      <c r="M26" s="246"/>
      <c r="N26" s="246"/>
      <c r="O26" s="246"/>
      <c r="P26" s="243"/>
      <c r="Q26" s="243"/>
    </row>
    <row r="27" spans="1:31">
      <c r="A27" s="242"/>
      <c r="B27" s="246"/>
      <c r="C27" s="246"/>
      <c r="D27" s="246"/>
      <c r="E27" s="246"/>
      <c r="F27" s="246"/>
      <c r="G27" s="246"/>
      <c r="H27" s="246"/>
      <c r="I27" s="246"/>
      <c r="J27" s="246"/>
      <c r="K27" s="246"/>
      <c r="L27" s="246"/>
      <c r="M27" s="246"/>
      <c r="N27" s="246"/>
      <c r="O27" s="246"/>
      <c r="P27" s="243"/>
      <c r="Q27" s="243"/>
    </row>
    <row r="28" spans="1:31">
      <c r="A28" s="242"/>
      <c r="B28" s="246"/>
      <c r="C28" s="246"/>
      <c r="D28" s="246"/>
      <c r="E28" s="246"/>
      <c r="F28" s="246"/>
      <c r="G28" s="246"/>
      <c r="H28" s="246"/>
      <c r="I28" s="246"/>
      <c r="J28" s="246"/>
      <c r="K28" s="246"/>
      <c r="L28" s="246"/>
      <c r="M28" s="246"/>
      <c r="N28" s="246"/>
      <c r="O28" s="246"/>
      <c r="P28" s="243"/>
      <c r="Q28" s="243"/>
    </row>
    <row r="29" spans="1:31">
      <c r="A29" s="244"/>
      <c r="B29" s="246"/>
      <c r="C29" s="246"/>
      <c r="D29" s="246"/>
      <c r="E29" s="246"/>
      <c r="F29" s="246"/>
      <c r="G29" s="246"/>
      <c r="H29" s="246"/>
      <c r="I29" s="246"/>
      <c r="J29" s="246"/>
      <c r="K29" s="246"/>
      <c r="L29" s="246"/>
      <c r="M29" s="246"/>
      <c r="N29" s="246"/>
      <c r="O29" s="246"/>
      <c r="P29" s="243"/>
      <c r="Q29" s="243"/>
      <c r="R29" s="118">
        <v>30</v>
      </c>
    </row>
    <row r="30" spans="1:31">
      <c r="A30" s="242"/>
      <c r="B30" s="246"/>
      <c r="C30" s="246"/>
      <c r="D30" s="246"/>
      <c r="E30" s="246"/>
      <c r="F30" s="246"/>
      <c r="G30" s="246"/>
      <c r="H30" s="246"/>
      <c r="I30" s="246"/>
      <c r="J30" s="246"/>
      <c r="K30" s="246"/>
      <c r="L30" s="246"/>
      <c r="M30" s="246"/>
      <c r="N30" s="246"/>
      <c r="O30" s="246"/>
      <c r="P30" s="243"/>
      <c r="Q30" s="243"/>
    </row>
    <row r="31" spans="1:31">
      <c r="A31" s="242"/>
      <c r="B31" s="246"/>
      <c r="C31" s="246"/>
      <c r="D31" s="246"/>
      <c r="E31" s="246"/>
      <c r="F31" s="246"/>
      <c r="G31" s="246"/>
      <c r="H31" s="246"/>
      <c r="I31" s="246"/>
      <c r="J31" s="246"/>
      <c r="K31" s="246"/>
      <c r="L31" s="246"/>
      <c r="M31" s="246"/>
      <c r="N31" s="246"/>
      <c r="O31" s="246"/>
      <c r="P31" s="243"/>
      <c r="Q31" s="243"/>
    </row>
    <row r="32" spans="1:31">
      <c r="A32" s="242"/>
      <c r="B32" s="246"/>
      <c r="C32" s="246"/>
      <c r="D32" s="246"/>
      <c r="E32" s="246"/>
      <c r="F32" s="246"/>
      <c r="G32" s="246"/>
      <c r="H32" s="246"/>
      <c r="I32" s="246"/>
      <c r="J32" s="246"/>
      <c r="K32" s="246"/>
      <c r="L32" s="246"/>
      <c r="M32" s="246"/>
      <c r="N32" s="246"/>
      <c r="O32" s="246"/>
      <c r="P32" s="243"/>
      <c r="Q32" s="243"/>
    </row>
    <row r="33" spans="1:17">
      <c r="A33" s="242"/>
      <c r="B33" s="246"/>
      <c r="C33" s="246"/>
      <c r="D33" s="246"/>
      <c r="E33" s="246"/>
      <c r="F33" s="246"/>
      <c r="G33" s="246"/>
      <c r="H33" s="246"/>
      <c r="I33" s="246"/>
      <c r="J33" s="246"/>
      <c r="K33" s="246"/>
      <c r="L33" s="246"/>
      <c r="M33" s="246"/>
      <c r="N33" s="246"/>
      <c r="O33" s="246"/>
      <c r="P33" s="243"/>
      <c r="Q33" s="243"/>
    </row>
    <row r="34" spans="1:17">
      <c r="A34" s="242"/>
      <c r="B34" s="246"/>
      <c r="C34" s="246"/>
      <c r="D34" s="246"/>
      <c r="E34" s="246"/>
      <c r="F34" s="246"/>
      <c r="G34" s="246"/>
      <c r="H34" s="246"/>
      <c r="I34" s="246"/>
      <c r="J34" s="246"/>
      <c r="K34" s="246"/>
      <c r="L34" s="246"/>
      <c r="M34" s="246"/>
      <c r="N34" s="246"/>
      <c r="O34" s="246"/>
      <c r="P34" s="243"/>
      <c r="Q34" s="243"/>
    </row>
    <row r="35" spans="1:17">
      <c r="A35" s="242"/>
      <c r="B35" s="246"/>
      <c r="C35" s="246"/>
      <c r="D35" s="246"/>
      <c r="E35" s="246"/>
      <c r="F35" s="246"/>
      <c r="G35" s="246"/>
      <c r="H35" s="246"/>
      <c r="I35" s="246"/>
      <c r="J35" s="246"/>
      <c r="K35" s="246"/>
      <c r="L35" s="246"/>
      <c r="M35" s="246"/>
      <c r="N35" s="246"/>
      <c r="O35" s="246"/>
      <c r="P35" s="243"/>
      <c r="Q35" s="243"/>
    </row>
    <row r="36" spans="1:17">
      <c r="A36" s="242"/>
      <c r="B36" s="246"/>
      <c r="C36" s="246"/>
      <c r="D36" s="246"/>
      <c r="E36" s="246"/>
      <c r="F36" s="246"/>
      <c r="G36" s="246"/>
      <c r="H36" s="246"/>
      <c r="I36" s="246"/>
      <c r="J36" s="246"/>
      <c r="K36" s="246"/>
      <c r="L36" s="246"/>
      <c r="M36" s="246"/>
      <c r="N36" s="246"/>
      <c r="O36" s="246"/>
      <c r="P36" s="243"/>
      <c r="Q36" s="243"/>
    </row>
    <row r="37" spans="1:17">
      <c r="A37" s="242"/>
      <c r="B37" s="246"/>
      <c r="C37" s="246"/>
      <c r="D37" s="246"/>
      <c r="E37" s="246"/>
      <c r="F37" s="246"/>
      <c r="G37" s="246"/>
      <c r="H37" s="246"/>
      <c r="I37" s="246"/>
      <c r="J37" s="246"/>
      <c r="K37" s="246"/>
      <c r="L37" s="246"/>
      <c r="M37" s="246"/>
      <c r="N37" s="246"/>
      <c r="O37" s="246"/>
      <c r="P37" s="243"/>
      <c r="Q37" s="243"/>
    </row>
    <row r="38" spans="1:17">
      <c r="A38" s="242"/>
      <c r="B38" s="246"/>
      <c r="C38" s="246"/>
      <c r="D38" s="246"/>
      <c r="E38" s="246"/>
      <c r="F38" s="246"/>
      <c r="G38" s="246"/>
      <c r="H38" s="246"/>
      <c r="I38" s="246"/>
      <c r="J38" s="246"/>
      <c r="K38" s="246"/>
      <c r="L38" s="246"/>
      <c r="M38" s="246"/>
      <c r="N38" s="246"/>
      <c r="O38" s="246"/>
      <c r="P38" s="243"/>
      <c r="Q38" s="243"/>
    </row>
    <row r="39" spans="1:17">
      <c r="A39" s="242"/>
      <c r="B39" s="246"/>
      <c r="C39" s="246"/>
      <c r="D39" s="246"/>
      <c r="E39" s="246"/>
      <c r="F39" s="246"/>
      <c r="G39" s="246"/>
      <c r="H39" s="246"/>
      <c r="I39" s="246"/>
      <c r="J39" s="246"/>
      <c r="K39" s="246"/>
      <c r="L39" s="246"/>
      <c r="M39" s="246"/>
      <c r="N39" s="246"/>
      <c r="O39" s="246"/>
      <c r="P39" s="243"/>
      <c r="Q39" s="243"/>
    </row>
    <row r="40" spans="1:17">
      <c r="A40" s="244"/>
      <c r="B40" s="247"/>
      <c r="C40" s="247"/>
      <c r="D40" s="247"/>
      <c r="E40" s="247"/>
      <c r="F40" s="247"/>
      <c r="G40" s="247"/>
      <c r="H40" s="247"/>
      <c r="I40" s="247"/>
      <c r="J40" s="247"/>
      <c r="K40" s="247"/>
      <c r="L40" s="247"/>
      <c r="M40" s="247"/>
      <c r="N40" s="247"/>
      <c r="O40" s="247"/>
      <c r="P40" s="243"/>
      <c r="Q40" s="243"/>
    </row>
    <row r="41" spans="1:17">
      <c r="A41" s="243"/>
      <c r="B41" s="243"/>
      <c r="C41" s="248"/>
      <c r="D41" s="248"/>
      <c r="E41" s="248"/>
      <c r="F41" s="248"/>
      <c r="G41" s="248"/>
      <c r="H41" s="248"/>
      <c r="I41" s="248"/>
      <c r="J41" s="248"/>
      <c r="K41" s="248"/>
      <c r="L41" s="248"/>
      <c r="M41" s="248"/>
      <c r="N41" s="248"/>
      <c r="O41" s="248"/>
      <c r="P41" s="243"/>
      <c r="Q41" s="243"/>
    </row>
    <row r="42" spans="1:17">
      <c r="A42" s="243"/>
      <c r="B42" s="243"/>
      <c r="C42" s="243"/>
      <c r="D42" s="243"/>
      <c r="E42" s="243"/>
      <c r="F42" s="243"/>
      <c r="G42" s="243"/>
      <c r="H42" s="243"/>
      <c r="I42" s="243"/>
      <c r="J42" s="243"/>
      <c r="K42" s="243"/>
      <c r="L42" s="243"/>
      <c r="M42" s="243"/>
      <c r="N42" s="243"/>
      <c r="O42" s="243"/>
      <c r="P42" s="243"/>
      <c r="Q42" s="243"/>
    </row>
    <row r="43" spans="1:17">
      <c r="A43" s="243"/>
      <c r="B43" s="242"/>
      <c r="C43" s="242"/>
      <c r="D43" s="242"/>
      <c r="E43" s="242"/>
      <c r="F43" s="242"/>
      <c r="G43" s="242"/>
      <c r="H43" s="242"/>
      <c r="I43" s="242"/>
      <c r="J43" s="242"/>
      <c r="K43" s="242"/>
      <c r="L43" s="242"/>
      <c r="M43" s="242"/>
      <c r="N43" s="242"/>
      <c r="O43" s="242"/>
      <c r="P43" s="242"/>
      <c r="Q43" s="242"/>
    </row>
    <row r="44" spans="1:17">
      <c r="A44" s="244"/>
      <c r="B44" s="242"/>
      <c r="C44" s="242"/>
      <c r="D44" s="242"/>
      <c r="E44" s="242"/>
      <c r="F44" s="242"/>
      <c r="G44" s="242"/>
      <c r="H44" s="242"/>
      <c r="I44" s="242"/>
      <c r="J44" s="242"/>
      <c r="K44" s="242"/>
      <c r="L44" s="242"/>
      <c r="M44" s="242"/>
      <c r="N44" s="242"/>
      <c r="O44" s="243"/>
      <c r="P44" s="243"/>
      <c r="Q44" s="243"/>
    </row>
    <row r="45" spans="1:17">
      <c r="A45" s="242"/>
      <c r="B45" s="246"/>
      <c r="C45" s="246"/>
      <c r="D45" s="246"/>
      <c r="E45" s="246"/>
      <c r="F45" s="246"/>
      <c r="G45" s="246"/>
      <c r="H45" s="246"/>
      <c r="I45" s="246"/>
      <c r="J45" s="246"/>
      <c r="K45" s="246"/>
      <c r="L45" s="246"/>
      <c r="M45" s="246"/>
      <c r="N45" s="246"/>
      <c r="O45" s="246"/>
      <c r="P45" s="246"/>
      <c r="Q45" s="246"/>
    </row>
    <row r="46" spans="1:17">
      <c r="A46" s="242"/>
      <c r="B46" s="246"/>
      <c r="C46" s="246"/>
      <c r="D46" s="246"/>
      <c r="E46" s="246"/>
      <c r="F46" s="246"/>
      <c r="G46" s="246"/>
      <c r="H46" s="246"/>
      <c r="I46" s="246"/>
      <c r="J46" s="246"/>
      <c r="K46" s="246"/>
      <c r="L46" s="246"/>
      <c r="M46" s="246"/>
      <c r="N46" s="246"/>
      <c r="O46" s="246"/>
      <c r="P46" s="246"/>
      <c r="Q46" s="246"/>
    </row>
    <row r="47" spans="1:17">
      <c r="A47" s="242"/>
      <c r="B47" s="246"/>
      <c r="C47" s="246"/>
      <c r="D47" s="246"/>
      <c r="E47" s="246"/>
      <c r="F47" s="246"/>
      <c r="G47" s="246"/>
      <c r="H47" s="246"/>
      <c r="I47" s="246"/>
      <c r="J47" s="246"/>
      <c r="K47" s="246"/>
      <c r="L47" s="246"/>
      <c r="M47" s="246"/>
      <c r="N47" s="246"/>
      <c r="O47" s="246"/>
      <c r="P47" s="246"/>
      <c r="Q47" s="246"/>
    </row>
    <row r="48" spans="1:17">
      <c r="A48" s="242"/>
      <c r="B48" s="246"/>
      <c r="C48" s="246"/>
      <c r="D48" s="246"/>
      <c r="E48" s="246"/>
      <c r="F48" s="246"/>
      <c r="G48" s="246"/>
      <c r="H48" s="246"/>
      <c r="I48" s="246"/>
      <c r="J48" s="246"/>
      <c r="K48" s="246"/>
      <c r="L48" s="246"/>
      <c r="M48" s="246"/>
      <c r="N48" s="246"/>
      <c r="O48" s="245"/>
      <c r="P48" s="245"/>
      <c r="Q48" s="245"/>
    </row>
    <row r="49" spans="1:17">
      <c r="A49" s="244"/>
      <c r="B49" s="246"/>
      <c r="C49" s="246"/>
      <c r="D49" s="246"/>
      <c r="E49" s="246"/>
      <c r="F49" s="246"/>
      <c r="G49" s="246"/>
      <c r="H49" s="246"/>
      <c r="I49" s="246"/>
      <c r="J49" s="246"/>
      <c r="K49" s="246"/>
      <c r="L49" s="246"/>
      <c r="M49" s="246"/>
      <c r="N49" s="246"/>
      <c r="O49" s="245"/>
      <c r="P49" s="245"/>
      <c r="Q49" s="245"/>
    </row>
    <row r="50" spans="1:17">
      <c r="A50" s="242"/>
      <c r="B50" s="246"/>
      <c r="C50" s="246"/>
      <c r="D50" s="246"/>
      <c r="E50" s="246"/>
      <c r="F50" s="246"/>
      <c r="G50" s="246"/>
      <c r="H50" s="246"/>
      <c r="I50" s="246"/>
      <c r="J50" s="246"/>
      <c r="K50" s="246"/>
      <c r="L50" s="246"/>
      <c r="M50" s="246"/>
      <c r="N50" s="246"/>
      <c r="O50" s="246"/>
      <c r="P50" s="246"/>
      <c r="Q50" s="246"/>
    </row>
    <row r="51" spans="1:17">
      <c r="A51" s="242"/>
      <c r="B51" s="246"/>
      <c r="C51" s="246"/>
      <c r="D51" s="246"/>
      <c r="E51" s="246"/>
      <c r="F51" s="246"/>
      <c r="G51" s="246"/>
      <c r="H51" s="246"/>
      <c r="I51" s="246"/>
      <c r="J51" s="246"/>
      <c r="K51" s="246"/>
      <c r="L51" s="246"/>
      <c r="M51" s="246"/>
      <c r="N51" s="246"/>
      <c r="O51" s="246"/>
      <c r="P51" s="246"/>
      <c r="Q51" s="246"/>
    </row>
    <row r="52" spans="1:17">
      <c r="A52" s="242"/>
      <c r="B52" s="246"/>
      <c r="C52" s="246"/>
      <c r="D52" s="246"/>
      <c r="E52" s="246"/>
      <c r="F52" s="246"/>
      <c r="G52" s="246"/>
      <c r="H52" s="246"/>
      <c r="I52" s="246"/>
      <c r="J52" s="246"/>
      <c r="K52" s="246"/>
      <c r="L52" s="246"/>
      <c r="M52" s="246"/>
      <c r="N52" s="246"/>
      <c r="O52" s="246"/>
      <c r="P52" s="246"/>
      <c r="Q52" s="246"/>
    </row>
    <row r="53" spans="1:17">
      <c r="A53" s="242"/>
      <c r="B53" s="246"/>
      <c r="C53" s="246"/>
      <c r="D53" s="246"/>
      <c r="E53" s="246"/>
      <c r="F53" s="246"/>
      <c r="G53" s="246"/>
      <c r="H53" s="246"/>
      <c r="I53" s="246"/>
      <c r="J53" s="246"/>
      <c r="K53" s="246"/>
      <c r="L53" s="246"/>
      <c r="M53" s="246"/>
      <c r="N53" s="246"/>
      <c r="O53" s="246"/>
      <c r="P53" s="246"/>
      <c r="Q53" s="246"/>
    </row>
    <row r="54" spans="1:17">
      <c r="A54" s="242"/>
      <c r="B54" s="246"/>
      <c r="C54" s="246"/>
      <c r="D54" s="246"/>
      <c r="E54" s="246"/>
      <c r="F54" s="246"/>
      <c r="G54" s="246"/>
      <c r="H54" s="246"/>
      <c r="I54" s="246"/>
      <c r="J54" s="246"/>
      <c r="K54" s="246"/>
      <c r="L54" s="246"/>
      <c r="M54" s="246"/>
      <c r="N54" s="246"/>
      <c r="O54" s="246"/>
      <c r="P54" s="246"/>
      <c r="Q54" s="246"/>
    </row>
    <row r="55" spans="1:17">
      <c r="A55" s="242"/>
      <c r="B55" s="246"/>
      <c r="C55" s="246"/>
      <c r="D55" s="246"/>
      <c r="E55" s="246"/>
      <c r="F55" s="246"/>
      <c r="G55" s="246"/>
      <c r="H55" s="246"/>
      <c r="I55" s="246"/>
      <c r="J55" s="246"/>
      <c r="K55" s="246"/>
      <c r="L55" s="246"/>
      <c r="M55" s="246"/>
      <c r="N55" s="246"/>
      <c r="O55" s="246"/>
      <c r="P55" s="246"/>
      <c r="Q55" s="246"/>
    </row>
    <row r="56" spans="1:17">
      <c r="A56" s="242"/>
      <c r="B56" s="246"/>
      <c r="C56" s="246"/>
      <c r="D56" s="246"/>
      <c r="E56" s="246"/>
      <c r="F56" s="246"/>
      <c r="G56" s="246"/>
      <c r="H56" s="246"/>
      <c r="I56" s="246"/>
      <c r="J56" s="246"/>
      <c r="K56" s="246"/>
      <c r="L56" s="246"/>
      <c r="M56" s="246"/>
      <c r="N56" s="246"/>
      <c r="O56" s="246"/>
      <c r="P56" s="246"/>
      <c r="Q56" s="246"/>
    </row>
    <row r="57" spans="1:17">
      <c r="A57" s="242"/>
      <c r="B57" s="246"/>
      <c r="C57" s="246"/>
      <c r="D57" s="246"/>
      <c r="E57" s="246"/>
      <c r="F57" s="246"/>
      <c r="G57" s="246"/>
      <c r="H57" s="246"/>
      <c r="I57" s="246"/>
      <c r="J57" s="246"/>
      <c r="K57" s="246"/>
      <c r="L57" s="246"/>
      <c r="M57" s="246"/>
      <c r="N57" s="246"/>
      <c r="O57" s="246"/>
      <c r="P57" s="246"/>
      <c r="Q57" s="246"/>
    </row>
    <row r="58" spans="1:17">
      <c r="A58" s="242"/>
      <c r="B58" s="246"/>
      <c r="C58" s="246"/>
      <c r="D58" s="246"/>
      <c r="E58" s="246"/>
      <c r="F58" s="246"/>
      <c r="G58" s="246"/>
      <c r="H58" s="246"/>
      <c r="I58" s="246"/>
      <c r="J58" s="246"/>
      <c r="K58" s="246"/>
      <c r="L58" s="246"/>
      <c r="M58" s="246"/>
      <c r="N58" s="246"/>
      <c r="O58" s="246"/>
      <c r="P58" s="246"/>
      <c r="Q58" s="246"/>
    </row>
    <row r="59" spans="1:17">
      <c r="A59" s="242"/>
      <c r="B59" s="246"/>
      <c r="C59" s="246"/>
      <c r="D59" s="246"/>
      <c r="E59" s="246"/>
      <c r="F59" s="246"/>
      <c r="G59" s="246"/>
      <c r="H59" s="246"/>
      <c r="I59" s="246"/>
      <c r="J59" s="246"/>
      <c r="K59" s="246"/>
      <c r="L59" s="246"/>
      <c r="M59" s="246"/>
      <c r="N59" s="246"/>
      <c r="O59" s="246"/>
      <c r="P59" s="246"/>
      <c r="Q59" s="246"/>
    </row>
    <row r="60" spans="1:17">
      <c r="A60" s="244"/>
      <c r="B60" s="247"/>
      <c r="C60" s="247"/>
      <c r="D60" s="247"/>
      <c r="E60" s="247"/>
      <c r="F60" s="247"/>
      <c r="G60" s="247"/>
      <c r="H60" s="247"/>
      <c r="I60" s="247"/>
      <c r="J60" s="247"/>
      <c r="K60" s="247"/>
      <c r="L60" s="247"/>
      <c r="M60" s="247"/>
      <c r="N60" s="247"/>
      <c r="O60" s="247"/>
      <c r="P60" s="247"/>
      <c r="Q60" s="247"/>
    </row>
    <row r="61" spans="1:17">
      <c r="A61" s="241"/>
      <c r="B61" s="241"/>
      <c r="C61" s="241"/>
      <c r="D61" s="241"/>
      <c r="E61" s="241"/>
      <c r="F61" s="241"/>
      <c r="G61" s="241"/>
      <c r="H61" s="241"/>
      <c r="I61" s="241"/>
      <c r="J61" s="241"/>
      <c r="K61" s="241"/>
      <c r="L61" s="241"/>
      <c r="M61" s="241"/>
      <c r="N61" s="241"/>
      <c r="O61" s="241"/>
      <c r="P61" s="241"/>
      <c r="Q61" s="241"/>
    </row>
    <row r="62" spans="1:17">
      <c r="A62" s="242"/>
      <c r="B62" s="242"/>
      <c r="C62" s="242"/>
      <c r="D62" s="242"/>
      <c r="E62" s="242"/>
      <c r="F62" s="242"/>
      <c r="G62" s="242"/>
      <c r="H62" s="242"/>
      <c r="I62" s="242"/>
      <c r="J62" s="242"/>
      <c r="K62" s="242"/>
      <c r="L62" s="242"/>
      <c r="M62" s="242"/>
      <c r="N62" s="242"/>
      <c r="O62" s="242"/>
      <c r="P62" s="243"/>
      <c r="Q62" s="243"/>
    </row>
    <row r="63" spans="1:17">
      <c r="A63" s="244"/>
      <c r="B63" s="242"/>
      <c r="C63" s="242"/>
      <c r="D63" s="242"/>
      <c r="E63" s="242"/>
      <c r="F63" s="242"/>
      <c r="G63" s="242"/>
      <c r="H63" s="242"/>
      <c r="I63" s="242"/>
      <c r="J63" s="242"/>
      <c r="K63" s="242"/>
      <c r="L63" s="242"/>
      <c r="M63" s="242"/>
      <c r="N63" s="242"/>
      <c r="O63" s="242"/>
      <c r="P63" s="243"/>
      <c r="Q63" s="243"/>
    </row>
    <row r="64" spans="1:17">
      <c r="A64" s="244"/>
      <c r="B64" s="242"/>
      <c r="C64" s="242"/>
      <c r="D64" s="242"/>
      <c r="E64" s="242"/>
      <c r="F64" s="242"/>
      <c r="G64" s="242"/>
      <c r="H64" s="242"/>
      <c r="I64" s="242"/>
      <c r="J64" s="242"/>
      <c r="K64" s="242"/>
      <c r="L64" s="242"/>
      <c r="M64" s="242"/>
      <c r="N64" s="242"/>
      <c r="O64" s="242"/>
      <c r="P64" s="243"/>
      <c r="Q64" s="243"/>
    </row>
    <row r="65" spans="1:17">
      <c r="A65" s="242"/>
      <c r="B65" s="245"/>
      <c r="C65" s="246"/>
      <c r="D65" s="246"/>
      <c r="E65" s="246"/>
      <c r="F65" s="246"/>
      <c r="G65" s="246"/>
      <c r="H65" s="246"/>
      <c r="I65" s="246"/>
      <c r="J65" s="246"/>
      <c r="K65" s="246"/>
      <c r="L65" s="246"/>
      <c r="M65" s="246"/>
      <c r="N65" s="246"/>
      <c r="O65" s="246"/>
      <c r="P65" s="243"/>
      <c r="Q65" s="243"/>
    </row>
    <row r="66" spans="1:17">
      <c r="A66" s="242"/>
      <c r="B66" s="246"/>
      <c r="C66" s="246"/>
      <c r="D66" s="246"/>
      <c r="E66" s="246"/>
      <c r="F66" s="246"/>
      <c r="G66" s="246"/>
      <c r="H66" s="246"/>
      <c r="I66" s="246"/>
      <c r="J66" s="246"/>
      <c r="K66" s="246"/>
      <c r="L66" s="246"/>
      <c r="M66" s="246"/>
      <c r="N66" s="246"/>
      <c r="O66" s="246"/>
      <c r="P66" s="243"/>
      <c r="Q66" s="243"/>
    </row>
    <row r="67" spans="1:17">
      <c r="A67" s="242"/>
      <c r="B67" s="246"/>
      <c r="C67" s="246"/>
      <c r="D67" s="246"/>
      <c r="E67" s="246"/>
      <c r="F67" s="246"/>
      <c r="G67" s="246"/>
      <c r="H67" s="246"/>
      <c r="I67" s="246"/>
      <c r="J67" s="246"/>
      <c r="K67" s="246"/>
      <c r="L67" s="246"/>
      <c r="M67" s="246"/>
      <c r="N67" s="246"/>
      <c r="O67" s="246"/>
      <c r="P67" s="243"/>
      <c r="Q67" s="243"/>
    </row>
    <row r="68" spans="1:17">
      <c r="A68" s="242"/>
      <c r="B68" s="246"/>
      <c r="C68" s="246"/>
      <c r="D68" s="246"/>
      <c r="E68" s="246"/>
      <c r="F68" s="246"/>
      <c r="G68" s="246"/>
      <c r="H68" s="246"/>
      <c r="I68" s="246"/>
      <c r="J68" s="246"/>
      <c r="K68" s="246"/>
      <c r="L68" s="246"/>
      <c r="M68" s="246"/>
      <c r="N68" s="246"/>
      <c r="O68" s="246"/>
      <c r="P68" s="243"/>
      <c r="Q68" s="243"/>
    </row>
    <row r="69" spans="1:17">
      <c r="A69" s="244"/>
      <c r="B69" s="246"/>
      <c r="C69" s="246"/>
      <c r="D69" s="246"/>
      <c r="E69" s="246"/>
      <c r="F69" s="246"/>
      <c r="G69" s="246"/>
      <c r="H69" s="246"/>
      <c r="I69" s="246"/>
      <c r="J69" s="246"/>
      <c r="K69" s="246"/>
      <c r="L69" s="246"/>
      <c r="M69" s="246"/>
      <c r="N69" s="246"/>
      <c r="O69" s="246"/>
      <c r="P69" s="243"/>
      <c r="Q69" s="243"/>
    </row>
    <row r="70" spans="1:17">
      <c r="A70" s="242"/>
      <c r="B70" s="246"/>
      <c r="C70" s="246"/>
      <c r="D70" s="246"/>
      <c r="E70" s="246"/>
      <c r="F70" s="246"/>
      <c r="G70" s="246"/>
      <c r="H70" s="246"/>
      <c r="I70" s="246"/>
      <c r="J70" s="246"/>
      <c r="K70" s="246"/>
      <c r="L70" s="246"/>
      <c r="M70" s="246"/>
      <c r="N70" s="246"/>
      <c r="O70" s="246"/>
      <c r="P70" s="243"/>
      <c r="Q70" s="243"/>
    </row>
    <row r="71" spans="1:17">
      <c r="A71" s="242"/>
      <c r="B71" s="246"/>
      <c r="C71" s="246"/>
      <c r="D71" s="246"/>
      <c r="E71" s="246"/>
      <c r="F71" s="246"/>
      <c r="G71" s="246"/>
      <c r="H71" s="246"/>
      <c r="I71" s="246"/>
      <c r="J71" s="246"/>
      <c r="K71" s="246"/>
      <c r="L71" s="246"/>
      <c r="M71" s="246"/>
      <c r="N71" s="246"/>
      <c r="O71" s="246"/>
      <c r="P71" s="243"/>
      <c r="Q71" s="243"/>
    </row>
    <row r="72" spans="1:17">
      <c r="A72" s="242"/>
      <c r="B72" s="246"/>
      <c r="C72" s="246"/>
      <c r="D72" s="246"/>
      <c r="E72" s="246"/>
      <c r="F72" s="246"/>
      <c r="G72" s="246"/>
      <c r="H72" s="246"/>
      <c r="I72" s="246"/>
      <c r="J72" s="246"/>
      <c r="K72" s="246"/>
      <c r="L72" s="246"/>
      <c r="M72" s="246"/>
      <c r="N72" s="246"/>
      <c r="O72" s="246"/>
      <c r="P72" s="243"/>
      <c r="Q72" s="243"/>
    </row>
    <row r="73" spans="1:17">
      <c r="A73" s="242"/>
      <c r="B73" s="246"/>
      <c r="C73" s="246"/>
      <c r="D73" s="246"/>
      <c r="E73" s="246"/>
      <c r="F73" s="246"/>
      <c r="G73" s="246"/>
      <c r="H73" s="246"/>
      <c r="I73" s="246"/>
      <c r="J73" s="246"/>
      <c r="K73" s="246"/>
      <c r="L73" s="246"/>
      <c r="M73" s="246"/>
      <c r="N73" s="246"/>
      <c r="O73" s="246"/>
      <c r="P73" s="243"/>
      <c r="Q73" s="243"/>
    </row>
    <row r="74" spans="1:17">
      <c r="A74" s="242"/>
      <c r="B74" s="246"/>
      <c r="C74" s="246"/>
      <c r="D74" s="246"/>
      <c r="E74" s="246"/>
      <c r="F74" s="246"/>
      <c r="G74" s="246"/>
      <c r="H74" s="246"/>
      <c r="I74" s="246"/>
      <c r="J74" s="246"/>
      <c r="K74" s="246"/>
      <c r="L74" s="246"/>
      <c r="M74" s="246"/>
      <c r="N74" s="246"/>
      <c r="O74" s="246"/>
      <c r="P74" s="243"/>
      <c r="Q74" s="243"/>
    </row>
    <row r="75" spans="1:17">
      <c r="A75" s="242"/>
      <c r="B75" s="246"/>
      <c r="C75" s="246"/>
      <c r="D75" s="246"/>
      <c r="E75" s="246"/>
      <c r="F75" s="246"/>
      <c r="G75" s="246"/>
      <c r="H75" s="246"/>
      <c r="I75" s="246"/>
      <c r="J75" s="246"/>
      <c r="K75" s="246"/>
      <c r="L75" s="246"/>
      <c r="M75" s="246"/>
      <c r="N75" s="246"/>
      <c r="O75" s="246"/>
      <c r="P75" s="243"/>
      <c r="Q75" s="243"/>
    </row>
    <row r="76" spans="1:17">
      <c r="A76" s="242"/>
      <c r="B76" s="246"/>
      <c r="C76" s="246"/>
      <c r="D76" s="246"/>
      <c r="E76" s="246"/>
      <c r="F76" s="246"/>
      <c r="G76" s="246"/>
      <c r="H76" s="246"/>
      <c r="I76" s="246"/>
      <c r="J76" s="246"/>
      <c r="K76" s="246"/>
      <c r="L76" s="246"/>
      <c r="M76" s="246"/>
      <c r="N76" s="246"/>
      <c r="O76" s="246"/>
      <c r="P76" s="243"/>
      <c r="Q76" s="243"/>
    </row>
    <row r="77" spans="1:17">
      <c r="A77" s="242"/>
      <c r="B77" s="246"/>
      <c r="C77" s="246"/>
      <c r="D77" s="246"/>
      <c r="E77" s="246"/>
      <c r="F77" s="246"/>
      <c r="G77" s="246"/>
      <c r="H77" s="246"/>
      <c r="I77" s="246"/>
      <c r="J77" s="246"/>
      <c r="K77" s="246"/>
      <c r="L77" s="246"/>
      <c r="M77" s="246"/>
      <c r="N77" s="246"/>
      <c r="O77" s="246"/>
      <c r="P77" s="243"/>
      <c r="Q77" s="243"/>
    </row>
    <row r="78" spans="1:17">
      <c r="A78" s="242"/>
      <c r="B78" s="246"/>
      <c r="C78" s="246"/>
      <c r="D78" s="246"/>
      <c r="E78" s="246"/>
      <c r="F78" s="246"/>
      <c r="G78" s="246"/>
      <c r="H78" s="246"/>
      <c r="I78" s="246"/>
      <c r="J78" s="246"/>
      <c r="K78" s="246"/>
      <c r="L78" s="246"/>
      <c r="M78" s="246"/>
      <c r="N78" s="246"/>
      <c r="O78" s="246"/>
      <c r="P78" s="243"/>
      <c r="Q78" s="243"/>
    </row>
    <row r="79" spans="1:17">
      <c r="A79" s="242"/>
      <c r="B79" s="246"/>
      <c r="C79" s="246"/>
      <c r="D79" s="246"/>
      <c r="E79" s="246"/>
      <c r="F79" s="246"/>
      <c r="G79" s="246"/>
      <c r="H79" s="246"/>
      <c r="I79" s="246"/>
      <c r="J79" s="246"/>
      <c r="K79" s="246"/>
      <c r="L79" s="246"/>
      <c r="M79" s="246"/>
      <c r="N79" s="246"/>
      <c r="O79" s="246"/>
      <c r="P79" s="243"/>
      <c r="Q79" s="243"/>
    </row>
    <row r="80" spans="1:17">
      <c r="A80" s="244"/>
      <c r="B80" s="247"/>
      <c r="C80" s="247"/>
      <c r="D80" s="247"/>
      <c r="E80" s="247"/>
      <c r="F80" s="247"/>
      <c r="G80" s="247"/>
      <c r="H80" s="247"/>
      <c r="I80" s="247"/>
      <c r="J80" s="247"/>
      <c r="K80" s="247"/>
      <c r="L80" s="247"/>
      <c r="M80" s="247"/>
      <c r="N80" s="247"/>
      <c r="O80" s="247"/>
      <c r="P80" s="243"/>
      <c r="Q80" s="243"/>
    </row>
    <row r="81" spans="1:17">
      <c r="A81" s="243"/>
      <c r="B81" s="243"/>
      <c r="C81" s="248"/>
      <c r="D81" s="248"/>
      <c r="E81" s="248"/>
      <c r="F81" s="248"/>
      <c r="G81" s="248"/>
      <c r="H81" s="248"/>
      <c r="I81" s="248"/>
      <c r="J81" s="248"/>
      <c r="K81" s="248"/>
      <c r="L81" s="248"/>
      <c r="M81" s="248"/>
      <c r="N81" s="248"/>
      <c r="O81" s="248"/>
      <c r="P81" s="243"/>
      <c r="Q81" s="243"/>
    </row>
    <row r="82" spans="1:17">
      <c r="A82" s="243"/>
      <c r="B82" s="243"/>
      <c r="C82" s="243"/>
      <c r="D82" s="243"/>
      <c r="E82" s="243"/>
      <c r="F82" s="243"/>
      <c r="G82" s="243"/>
      <c r="H82" s="243"/>
      <c r="I82" s="243"/>
      <c r="J82" s="243"/>
      <c r="K82" s="243"/>
      <c r="L82" s="243"/>
      <c r="M82" s="243"/>
      <c r="N82" s="243"/>
      <c r="O82" s="243"/>
      <c r="P82" s="243"/>
      <c r="Q82" s="243"/>
    </row>
    <row r="83" spans="1:17">
      <c r="A83" s="243"/>
      <c r="B83" s="242"/>
      <c r="C83" s="242"/>
      <c r="D83" s="242"/>
      <c r="E83" s="242"/>
      <c r="F83" s="242"/>
      <c r="G83" s="242"/>
      <c r="H83" s="242"/>
      <c r="I83" s="242"/>
      <c r="J83" s="242"/>
      <c r="K83" s="242"/>
      <c r="L83" s="242"/>
      <c r="M83" s="242"/>
      <c r="N83" s="242"/>
      <c r="O83" s="242"/>
      <c r="P83" s="242"/>
      <c r="Q83" s="242"/>
    </row>
    <row r="84" spans="1:17">
      <c r="A84" s="244"/>
      <c r="B84" s="242"/>
      <c r="C84" s="242"/>
      <c r="D84" s="242"/>
      <c r="E84" s="242"/>
      <c r="F84" s="242"/>
      <c r="G84" s="242"/>
      <c r="H84" s="242"/>
      <c r="I84" s="242"/>
      <c r="J84" s="242"/>
      <c r="K84" s="242"/>
      <c r="L84" s="242"/>
      <c r="M84" s="242"/>
      <c r="N84" s="242"/>
      <c r="O84" s="243"/>
      <c r="P84" s="243"/>
      <c r="Q84" s="243"/>
    </row>
    <row r="85" spans="1:17">
      <c r="A85" s="242"/>
      <c r="B85" s="246"/>
      <c r="C85" s="246"/>
      <c r="D85" s="246"/>
      <c r="E85" s="246"/>
      <c r="F85" s="246"/>
      <c r="G85" s="246"/>
      <c r="H85" s="246"/>
      <c r="I85" s="246"/>
      <c r="J85" s="246"/>
      <c r="K85" s="246"/>
      <c r="L85" s="246"/>
      <c r="M85" s="246"/>
      <c r="N85" s="246"/>
      <c r="O85" s="246"/>
      <c r="P85" s="246"/>
      <c r="Q85" s="246"/>
    </row>
    <row r="86" spans="1:17">
      <c r="A86" s="242"/>
      <c r="B86" s="246"/>
      <c r="C86" s="246"/>
      <c r="D86" s="246"/>
      <c r="E86" s="246"/>
      <c r="F86" s="246"/>
      <c r="G86" s="246"/>
      <c r="H86" s="246"/>
      <c r="I86" s="246"/>
      <c r="J86" s="246"/>
      <c r="K86" s="246"/>
      <c r="L86" s="246"/>
      <c r="M86" s="246"/>
      <c r="N86" s="246"/>
      <c r="O86" s="246"/>
      <c r="P86" s="246"/>
      <c r="Q86" s="246"/>
    </row>
    <row r="87" spans="1:17">
      <c r="A87" s="242"/>
      <c r="B87" s="246"/>
      <c r="C87" s="246"/>
      <c r="D87" s="246"/>
      <c r="E87" s="246"/>
      <c r="F87" s="246"/>
      <c r="G87" s="246"/>
      <c r="H87" s="246"/>
      <c r="I87" s="246"/>
      <c r="J87" s="246"/>
      <c r="K87" s="246"/>
      <c r="L87" s="246"/>
      <c r="M87" s="246"/>
      <c r="N87" s="246"/>
      <c r="O87" s="246"/>
      <c r="P87" s="246"/>
      <c r="Q87" s="246"/>
    </row>
    <row r="88" spans="1:17">
      <c r="A88" s="242"/>
      <c r="B88" s="246"/>
      <c r="C88" s="246"/>
      <c r="D88" s="246"/>
      <c r="E88" s="246"/>
      <c r="F88" s="246"/>
      <c r="G88" s="246"/>
      <c r="H88" s="246"/>
      <c r="I88" s="246"/>
      <c r="J88" s="246"/>
      <c r="K88" s="246"/>
      <c r="L88" s="246"/>
      <c r="M88" s="246"/>
      <c r="N88" s="246"/>
      <c r="O88" s="245"/>
      <c r="P88" s="245"/>
      <c r="Q88" s="245"/>
    </row>
    <row r="89" spans="1:17">
      <c r="A89" s="244"/>
      <c r="B89" s="246"/>
      <c r="C89" s="246"/>
      <c r="D89" s="246"/>
      <c r="E89" s="246"/>
      <c r="F89" s="246"/>
      <c r="G89" s="246"/>
      <c r="H89" s="246"/>
      <c r="I89" s="246"/>
      <c r="J89" s="246"/>
      <c r="K89" s="246"/>
      <c r="L89" s="246"/>
      <c r="M89" s="246"/>
      <c r="N89" s="246"/>
      <c r="O89" s="245"/>
      <c r="P89" s="245"/>
      <c r="Q89" s="245"/>
    </row>
    <row r="90" spans="1:17">
      <c r="A90" s="242"/>
      <c r="B90" s="246"/>
      <c r="C90" s="246"/>
      <c r="D90" s="246"/>
      <c r="E90" s="246"/>
      <c r="F90" s="246"/>
      <c r="G90" s="246"/>
      <c r="H90" s="246"/>
      <c r="I90" s="246"/>
      <c r="J90" s="246"/>
      <c r="K90" s="246"/>
      <c r="L90" s="246"/>
      <c r="M90" s="246"/>
      <c r="N90" s="246"/>
      <c r="O90" s="246"/>
      <c r="P90" s="246"/>
      <c r="Q90" s="246"/>
    </row>
    <row r="91" spans="1:17">
      <c r="A91" s="242"/>
      <c r="B91" s="246"/>
      <c r="C91" s="246"/>
      <c r="D91" s="246"/>
      <c r="E91" s="246"/>
      <c r="F91" s="246"/>
      <c r="G91" s="246"/>
      <c r="H91" s="246"/>
      <c r="I91" s="246"/>
      <c r="J91" s="246"/>
      <c r="K91" s="246"/>
      <c r="L91" s="246"/>
      <c r="M91" s="246"/>
      <c r="N91" s="246"/>
      <c r="O91" s="246"/>
      <c r="P91" s="246"/>
      <c r="Q91" s="246"/>
    </row>
    <row r="92" spans="1:17">
      <c r="A92" s="242"/>
      <c r="B92" s="246"/>
      <c r="C92" s="246"/>
      <c r="D92" s="246"/>
      <c r="E92" s="246"/>
      <c r="F92" s="246"/>
      <c r="G92" s="246"/>
      <c r="H92" s="246"/>
      <c r="I92" s="246"/>
      <c r="J92" s="246"/>
      <c r="K92" s="246"/>
      <c r="L92" s="246"/>
      <c r="M92" s="246"/>
      <c r="N92" s="246"/>
      <c r="O92" s="246"/>
      <c r="P92" s="246"/>
      <c r="Q92" s="246"/>
    </row>
    <row r="93" spans="1:17">
      <c r="A93" s="242"/>
      <c r="B93" s="246"/>
      <c r="C93" s="246"/>
      <c r="D93" s="246"/>
      <c r="E93" s="246"/>
      <c r="F93" s="246"/>
      <c r="G93" s="246"/>
      <c r="H93" s="246"/>
      <c r="I93" s="246"/>
      <c r="J93" s="246"/>
      <c r="K93" s="246"/>
      <c r="L93" s="246"/>
      <c r="M93" s="246"/>
      <c r="N93" s="246"/>
      <c r="O93" s="246"/>
      <c r="P93" s="246"/>
      <c r="Q93" s="246"/>
    </row>
    <row r="94" spans="1:17">
      <c r="A94" s="242"/>
      <c r="B94" s="246"/>
      <c r="C94" s="246"/>
      <c r="D94" s="246"/>
      <c r="E94" s="246"/>
      <c r="F94" s="246"/>
      <c r="G94" s="246"/>
      <c r="H94" s="246"/>
      <c r="I94" s="246"/>
      <c r="J94" s="246"/>
      <c r="K94" s="246"/>
      <c r="L94" s="246"/>
      <c r="M94" s="246"/>
      <c r="N94" s="246"/>
      <c r="O94" s="246"/>
      <c r="P94" s="246"/>
      <c r="Q94" s="246"/>
    </row>
    <row r="95" spans="1:17">
      <c r="A95" s="242"/>
      <c r="B95" s="246"/>
      <c r="C95" s="246"/>
      <c r="D95" s="246"/>
      <c r="E95" s="246"/>
      <c r="F95" s="246"/>
      <c r="G95" s="246"/>
      <c r="H95" s="246"/>
      <c r="I95" s="246"/>
      <c r="J95" s="246"/>
      <c r="K95" s="246"/>
      <c r="L95" s="246"/>
      <c r="M95" s="246"/>
      <c r="N95" s="246"/>
      <c r="O95" s="246"/>
      <c r="P95" s="246"/>
      <c r="Q95" s="246"/>
    </row>
    <row r="96" spans="1:17">
      <c r="A96" s="242"/>
      <c r="B96" s="246"/>
      <c r="C96" s="246"/>
      <c r="D96" s="246"/>
      <c r="E96" s="246"/>
      <c r="F96" s="246"/>
      <c r="G96" s="246"/>
      <c r="H96" s="246"/>
      <c r="I96" s="246"/>
      <c r="J96" s="246"/>
      <c r="K96" s="246"/>
      <c r="L96" s="246"/>
      <c r="M96" s="246"/>
      <c r="N96" s="246"/>
      <c r="O96" s="246"/>
      <c r="P96" s="246"/>
      <c r="Q96" s="246"/>
    </row>
    <row r="97" spans="1:17">
      <c r="A97" s="242"/>
      <c r="B97" s="246"/>
      <c r="C97" s="246"/>
      <c r="D97" s="246"/>
      <c r="E97" s="246"/>
      <c r="F97" s="246"/>
      <c r="G97" s="246"/>
      <c r="H97" s="246"/>
      <c r="I97" s="246"/>
      <c r="J97" s="246"/>
      <c r="K97" s="246"/>
      <c r="L97" s="246"/>
      <c r="M97" s="246"/>
      <c r="N97" s="246"/>
      <c r="O97" s="246"/>
      <c r="P97" s="246"/>
      <c r="Q97" s="246"/>
    </row>
    <row r="98" spans="1:17">
      <c r="A98" s="242"/>
      <c r="B98" s="246"/>
      <c r="C98" s="246"/>
      <c r="D98" s="246"/>
      <c r="E98" s="246"/>
      <c r="F98" s="246"/>
      <c r="G98" s="246"/>
      <c r="H98" s="246"/>
      <c r="I98" s="246"/>
      <c r="J98" s="246"/>
      <c r="K98" s="246"/>
      <c r="L98" s="246"/>
      <c r="M98" s="246"/>
      <c r="N98" s="246"/>
      <c r="O98" s="246"/>
      <c r="P98" s="246"/>
      <c r="Q98" s="246"/>
    </row>
    <row r="99" spans="1:17">
      <c r="A99" s="242"/>
      <c r="B99" s="246"/>
      <c r="C99" s="246"/>
      <c r="D99" s="246"/>
      <c r="E99" s="246"/>
      <c r="F99" s="246"/>
      <c r="G99" s="246"/>
      <c r="H99" s="246"/>
      <c r="I99" s="246"/>
      <c r="J99" s="246"/>
      <c r="K99" s="246"/>
      <c r="L99" s="246"/>
      <c r="M99" s="246"/>
      <c r="N99" s="246"/>
      <c r="O99" s="246"/>
      <c r="P99" s="246"/>
      <c r="Q99" s="246"/>
    </row>
    <row r="100" spans="1:17">
      <c r="A100" s="244"/>
      <c r="B100" s="247"/>
      <c r="C100" s="247"/>
      <c r="D100" s="247"/>
      <c r="E100" s="247"/>
      <c r="F100" s="247"/>
      <c r="G100" s="247"/>
      <c r="H100" s="247"/>
      <c r="I100" s="247"/>
      <c r="J100" s="247"/>
      <c r="K100" s="247"/>
      <c r="L100" s="247"/>
      <c r="M100" s="247"/>
      <c r="N100" s="247"/>
      <c r="O100" s="247"/>
      <c r="P100" s="247"/>
      <c r="Q100" s="247"/>
    </row>
    <row r="101" spans="1:17">
      <c r="A101" s="241"/>
      <c r="B101" s="241"/>
      <c r="C101" s="241"/>
      <c r="D101" s="241"/>
      <c r="E101" s="241"/>
      <c r="F101" s="241"/>
      <c r="G101" s="241"/>
      <c r="H101" s="241"/>
      <c r="I101" s="241"/>
      <c r="J101" s="241"/>
      <c r="K101" s="241"/>
      <c r="L101" s="241"/>
      <c r="M101" s="241"/>
      <c r="N101" s="241"/>
      <c r="O101" s="241"/>
      <c r="P101" s="241"/>
      <c r="Q101" s="241"/>
    </row>
    <row r="102" spans="1:17">
      <c r="A102" s="242"/>
      <c r="B102" s="242"/>
      <c r="C102" s="242"/>
      <c r="D102" s="242"/>
      <c r="E102" s="242"/>
      <c r="F102" s="242"/>
      <c r="G102" s="242"/>
      <c r="H102" s="242"/>
      <c r="I102" s="242"/>
      <c r="J102" s="242"/>
      <c r="K102" s="242"/>
      <c r="L102" s="242"/>
      <c r="M102" s="242"/>
      <c r="N102" s="242"/>
      <c r="O102" s="242"/>
      <c r="P102" s="243"/>
      <c r="Q102" s="243"/>
    </row>
    <row r="103" spans="1:17">
      <c r="A103" s="244"/>
      <c r="B103" s="242"/>
      <c r="C103" s="242"/>
      <c r="D103" s="242"/>
      <c r="E103" s="242"/>
      <c r="F103" s="242"/>
      <c r="G103" s="242"/>
      <c r="H103" s="242"/>
      <c r="I103" s="242"/>
      <c r="J103" s="242"/>
      <c r="K103" s="242"/>
      <c r="L103" s="242"/>
      <c r="M103" s="242"/>
      <c r="N103" s="242"/>
      <c r="O103" s="242"/>
      <c r="P103" s="243"/>
      <c r="Q103" s="243"/>
    </row>
    <row r="104" spans="1:17">
      <c r="A104" s="244"/>
      <c r="B104" s="242"/>
      <c r="C104" s="242"/>
      <c r="D104" s="242"/>
      <c r="E104" s="242"/>
      <c r="F104" s="242"/>
      <c r="G104" s="242"/>
      <c r="H104" s="242"/>
      <c r="I104" s="242"/>
      <c r="J104" s="242"/>
      <c r="K104" s="242"/>
      <c r="L104" s="242"/>
      <c r="M104" s="242"/>
      <c r="N104" s="242"/>
      <c r="O104" s="242"/>
      <c r="P104" s="243"/>
      <c r="Q104" s="243"/>
    </row>
    <row r="105" spans="1:17">
      <c r="A105" s="242"/>
      <c r="B105" s="245"/>
      <c r="C105" s="246"/>
      <c r="D105" s="246"/>
      <c r="E105" s="246"/>
      <c r="F105" s="246"/>
      <c r="G105" s="246"/>
      <c r="H105" s="246"/>
      <c r="I105" s="246"/>
      <c r="J105" s="246"/>
      <c r="K105" s="246"/>
      <c r="L105" s="246"/>
      <c r="M105" s="246"/>
      <c r="N105" s="246"/>
      <c r="O105" s="246"/>
      <c r="P105" s="243"/>
      <c r="Q105" s="243"/>
    </row>
    <row r="106" spans="1:17">
      <c r="A106" s="242"/>
      <c r="B106" s="246"/>
      <c r="C106" s="246"/>
      <c r="D106" s="246"/>
      <c r="E106" s="246"/>
      <c r="F106" s="246"/>
      <c r="G106" s="246"/>
      <c r="H106" s="246"/>
      <c r="I106" s="246"/>
      <c r="J106" s="246"/>
      <c r="K106" s="246"/>
      <c r="L106" s="246"/>
      <c r="M106" s="246"/>
      <c r="N106" s="246"/>
      <c r="O106" s="246"/>
      <c r="P106" s="243"/>
      <c r="Q106" s="243"/>
    </row>
    <row r="107" spans="1:17">
      <c r="A107" s="242"/>
      <c r="B107" s="246"/>
      <c r="C107" s="246"/>
      <c r="D107" s="246"/>
      <c r="E107" s="246"/>
      <c r="F107" s="246"/>
      <c r="G107" s="246"/>
      <c r="H107" s="246"/>
      <c r="I107" s="246"/>
      <c r="J107" s="246"/>
      <c r="K107" s="246"/>
      <c r="L107" s="246"/>
      <c r="M107" s="246"/>
      <c r="N107" s="246"/>
      <c r="O107" s="246"/>
      <c r="P107" s="243"/>
      <c r="Q107" s="243"/>
    </row>
    <row r="108" spans="1:17">
      <c r="A108" s="242"/>
      <c r="B108" s="246"/>
      <c r="C108" s="246"/>
      <c r="D108" s="246"/>
      <c r="E108" s="246"/>
      <c r="F108" s="246"/>
      <c r="G108" s="246"/>
      <c r="H108" s="246"/>
      <c r="I108" s="246"/>
      <c r="J108" s="246"/>
      <c r="K108" s="246"/>
      <c r="L108" s="246"/>
      <c r="M108" s="246"/>
      <c r="N108" s="246"/>
      <c r="O108" s="246"/>
      <c r="P108" s="243"/>
      <c r="Q108" s="243"/>
    </row>
    <row r="109" spans="1:17">
      <c r="A109" s="244"/>
      <c r="B109" s="246"/>
      <c r="C109" s="246"/>
      <c r="D109" s="246"/>
      <c r="E109" s="246"/>
      <c r="F109" s="246"/>
      <c r="G109" s="246"/>
      <c r="H109" s="246"/>
      <c r="I109" s="246"/>
      <c r="J109" s="246"/>
      <c r="K109" s="246"/>
      <c r="L109" s="246"/>
      <c r="M109" s="246"/>
      <c r="N109" s="246"/>
      <c r="O109" s="246"/>
      <c r="P109" s="243"/>
      <c r="Q109" s="243"/>
    </row>
    <row r="110" spans="1:17">
      <c r="A110" s="242"/>
      <c r="B110" s="246"/>
      <c r="C110" s="246"/>
      <c r="D110" s="246"/>
      <c r="E110" s="246"/>
      <c r="F110" s="246"/>
      <c r="G110" s="246"/>
      <c r="H110" s="246"/>
      <c r="I110" s="246"/>
      <c r="J110" s="246"/>
      <c r="K110" s="246"/>
      <c r="L110" s="246"/>
      <c r="M110" s="246"/>
      <c r="N110" s="246"/>
      <c r="O110" s="246"/>
      <c r="P110" s="243"/>
      <c r="Q110" s="243"/>
    </row>
    <row r="111" spans="1:17">
      <c r="A111" s="242"/>
      <c r="B111" s="246"/>
      <c r="C111" s="246"/>
      <c r="D111" s="246"/>
      <c r="E111" s="246"/>
      <c r="F111" s="246"/>
      <c r="G111" s="246"/>
      <c r="H111" s="246"/>
      <c r="I111" s="246"/>
      <c r="J111" s="246"/>
      <c r="K111" s="246"/>
      <c r="L111" s="246"/>
      <c r="M111" s="246"/>
      <c r="N111" s="246"/>
      <c r="O111" s="246"/>
      <c r="P111" s="243"/>
      <c r="Q111" s="243"/>
    </row>
    <row r="112" spans="1:17">
      <c r="A112" s="242"/>
      <c r="B112" s="246"/>
      <c r="C112" s="246"/>
      <c r="D112" s="246"/>
      <c r="E112" s="246"/>
      <c r="F112" s="246"/>
      <c r="G112" s="246"/>
      <c r="H112" s="246"/>
      <c r="I112" s="246"/>
      <c r="J112" s="246"/>
      <c r="K112" s="246"/>
      <c r="L112" s="246"/>
      <c r="M112" s="246"/>
      <c r="N112" s="246"/>
      <c r="O112" s="246"/>
      <c r="P112" s="243"/>
      <c r="Q112" s="243"/>
    </row>
    <row r="113" spans="1:17">
      <c r="A113" s="242"/>
      <c r="B113" s="246"/>
      <c r="C113" s="246"/>
      <c r="D113" s="246"/>
      <c r="E113" s="246"/>
      <c r="F113" s="246"/>
      <c r="G113" s="246"/>
      <c r="H113" s="246"/>
      <c r="I113" s="246"/>
      <c r="J113" s="246"/>
      <c r="K113" s="246"/>
      <c r="L113" s="246"/>
      <c r="M113" s="246"/>
      <c r="N113" s="246"/>
      <c r="O113" s="246"/>
      <c r="P113" s="243"/>
      <c r="Q113" s="243"/>
    </row>
    <row r="114" spans="1:17">
      <c r="A114" s="242"/>
      <c r="B114" s="246"/>
      <c r="C114" s="246"/>
      <c r="D114" s="246"/>
      <c r="E114" s="246"/>
      <c r="F114" s="246"/>
      <c r="G114" s="246"/>
      <c r="H114" s="246"/>
      <c r="I114" s="246"/>
      <c r="J114" s="246"/>
      <c r="K114" s="246"/>
      <c r="L114" s="246"/>
      <c r="M114" s="246"/>
      <c r="N114" s="246"/>
      <c r="O114" s="246"/>
      <c r="P114" s="243"/>
      <c r="Q114" s="243"/>
    </row>
    <row r="115" spans="1:17">
      <c r="A115" s="242"/>
      <c r="B115" s="246"/>
      <c r="C115" s="246"/>
      <c r="D115" s="246"/>
      <c r="E115" s="246"/>
      <c r="F115" s="246"/>
      <c r="G115" s="246"/>
      <c r="H115" s="246"/>
      <c r="I115" s="246"/>
      <c r="J115" s="246"/>
      <c r="K115" s="246"/>
      <c r="L115" s="246"/>
      <c r="M115" s="246"/>
      <c r="N115" s="246"/>
      <c r="O115" s="246"/>
      <c r="P115" s="243"/>
      <c r="Q115" s="243"/>
    </row>
    <row r="116" spans="1:17">
      <c r="A116" s="242"/>
      <c r="B116" s="246"/>
      <c r="C116" s="246"/>
      <c r="D116" s="246"/>
      <c r="E116" s="246"/>
      <c r="F116" s="246"/>
      <c r="G116" s="246"/>
      <c r="H116" s="246"/>
      <c r="I116" s="246"/>
      <c r="J116" s="246"/>
      <c r="K116" s="246"/>
      <c r="L116" s="246"/>
      <c r="M116" s="246"/>
      <c r="N116" s="246"/>
      <c r="O116" s="246"/>
      <c r="P116" s="243"/>
      <c r="Q116" s="243"/>
    </row>
    <row r="117" spans="1:17">
      <c r="A117" s="242"/>
      <c r="B117" s="246"/>
      <c r="C117" s="246"/>
      <c r="D117" s="246"/>
      <c r="E117" s="246"/>
      <c r="F117" s="246"/>
      <c r="G117" s="246"/>
      <c r="H117" s="246"/>
      <c r="I117" s="246"/>
      <c r="J117" s="246"/>
      <c r="K117" s="246"/>
      <c r="L117" s="246"/>
      <c r="M117" s="246"/>
      <c r="N117" s="246"/>
      <c r="O117" s="246"/>
      <c r="P117" s="243"/>
      <c r="Q117" s="243"/>
    </row>
    <row r="118" spans="1:17">
      <c r="A118" s="242"/>
      <c r="B118" s="246"/>
      <c r="C118" s="246"/>
      <c r="D118" s="246"/>
      <c r="E118" s="246"/>
      <c r="F118" s="246"/>
      <c r="G118" s="246"/>
      <c r="H118" s="246"/>
      <c r="I118" s="246"/>
      <c r="J118" s="246"/>
      <c r="K118" s="246"/>
      <c r="L118" s="246"/>
      <c r="M118" s="246"/>
      <c r="N118" s="246"/>
      <c r="O118" s="246"/>
      <c r="P118" s="243"/>
      <c r="Q118" s="243"/>
    </row>
    <row r="119" spans="1:17">
      <c r="A119" s="242"/>
      <c r="B119" s="246"/>
      <c r="C119" s="246"/>
      <c r="D119" s="246"/>
      <c r="E119" s="246"/>
      <c r="F119" s="246"/>
      <c r="G119" s="246"/>
      <c r="H119" s="246"/>
      <c r="I119" s="246"/>
      <c r="J119" s="246"/>
      <c r="K119" s="246"/>
      <c r="L119" s="246"/>
      <c r="M119" s="246"/>
      <c r="N119" s="246"/>
      <c r="O119" s="246"/>
      <c r="P119" s="243"/>
      <c r="Q119" s="243"/>
    </row>
    <row r="120" spans="1:17">
      <c r="A120" s="244"/>
      <c r="B120" s="247"/>
      <c r="C120" s="247"/>
      <c r="D120" s="247"/>
      <c r="E120" s="247"/>
      <c r="F120" s="247"/>
      <c r="G120" s="247"/>
      <c r="H120" s="247"/>
      <c r="I120" s="247"/>
      <c r="J120" s="247"/>
      <c r="K120" s="247"/>
      <c r="L120" s="247"/>
      <c r="M120" s="247"/>
      <c r="N120" s="247"/>
      <c r="O120" s="247"/>
      <c r="P120" s="243"/>
      <c r="Q120" s="243"/>
    </row>
    <row r="121" spans="1:17">
      <c r="A121" s="243"/>
      <c r="B121" s="243"/>
      <c r="C121" s="248"/>
      <c r="D121" s="248"/>
      <c r="E121" s="248"/>
      <c r="F121" s="248"/>
      <c r="G121" s="248"/>
      <c r="H121" s="248"/>
      <c r="I121" s="248"/>
      <c r="J121" s="248"/>
      <c r="K121" s="248"/>
      <c r="L121" s="248"/>
      <c r="M121" s="248"/>
      <c r="N121" s="248"/>
      <c r="O121" s="248"/>
      <c r="P121" s="243"/>
      <c r="Q121" s="243"/>
    </row>
    <row r="122" spans="1:17">
      <c r="A122" s="243"/>
      <c r="B122" s="243"/>
      <c r="C122" s="243"/>
      <c r="D122" s="243"/>
      <c r="E122" s="243"/>
      <c r="F122" s="243"/>
      <c r="G122" s="243"/>
      <c r="H122" s="243"/>
      <c r="I122" s="243"/>
      <c r="J122" s="243"/>
      <c r="K122" s="243"/>
      <c r="L122" s="243"/>
      <c r="M122" s="243"/>
      <c r="N122" s="243"/>
      <c r="O122" s="243"/>
      <c r="P122" s="243"/>
      <c r="Q122" s="243"/>
    </row>
    <row r="123" spans="1:17">
      <c r="A123" s="243"/>
      <c r="B123" s="242"/>
      <c r="C123" s="242"/>
      <c r="D123" s="242"/>
      <c r="E123" s="242"/>
      <c r="F123" s="242"/>
      <c r="G123" s="242"/>
      <c r="H123" s="242"/>
      <c r="I123" s="242"/>
      <c r="J123" s="242"/>
      <c r="K123" s="242"/>
      <c r="L123" s="242"/>
      <c r="M123" s="242"/>
      <c r="N123" s="242"/>
      <c r="O123" s="242"/>
      <c r="P123" s="242"/>
      <c r="Q123" s="242"/>
    </row>
    <row r="124" spans="1:17">
      <c r="A124" s="244"/>
      <c r="B124" s="242"/>
      <c r="C124" s="242"/>
      <c r="D124" s="242"/>
      <c r="E124" s="242"/>
      <c r="F124" s="242"/>
      <c r="G124" s="242"/>
      <c r="H124" s="242"/>
      <c r="I124" s="242"/>
      <c r="J124" s="242"/>
      <c r="K124" s="242"/>
      <c r="L124" s="242"/>
      <c r="M124" s="242"/>
      <c r="N124" s="242"/>
      <c r="O124" s="243"/>
      <c r="P124" s="243"/>
      <c r="Q124" s="243"/>
    </row>
    <row r="125" spans="1:17">
      <c r="A125" s="242"/>
      <c r="B125" s="246"/>
      <c r="C125" s="246"/>
      <c r="D125" s="246"/>
      <c r="E125" s="246"/>
      <c r="F125" s="246"/>
      <c r="G125" s="246"/>
      <c r="H125" s="246"/>
      <c r="I125" s="246"/>
      <c r="J125" s="246"/>
      <c r="K125" s="246"/>
      <c r="L125" s="246"/>
      <c r="M125" s="246"/>
      <c r="N125" s="246"/>
      <c r="O125" s="246"/>
      <c r="P125" s="246"/>
      <c r="Q125" s="246"/>
    </row>
    <row r="126" spans="1:17">
      <c r="A126" s="242"/>
      <c r="B126" s="246"/>
      <c r="C126" s="246"/>
      <c r="D126" s="246"/>
      <c r="E126" s="246"/>
      <c r="F126" s="246"/>
      <c r="G126" s="246"/>
      <c r="H126" s="246"/>
      <c r="I126" s="246"/>
      <c r="J126" s="246"/>
      <c r="K126" s="246"/>
      <c r="L126" s="246"/>
      <c r="M126" s="246"/>
      <c r="N126" s="246"/>
      <c r="O126" s="246"/>
      <c r="P126" s="246"/>
      <c r="Q126" s="246"/>
    </row>
    <row r="127" spans="1:17">
      <c r="A127" s="242"/>
      <c r="B127" s="246"/>
      <c r="C127" s="246"/>
      <c r="D127" s="246"/>
      <c r="E127" s="246"/>
      <c r="F127" s="246"/>
      <c r="G127" s="246"/>
      <c r="H127" s="246"/>
      <c r="I127" s="246"/>
      <c r="J127" s="246"/>
      <c r="K127" s="246"/>
      <c r="L127" s="246"/>
      <c r="M127" s="246"/>
      <c r="N127" s="246"/>
      <c r="O127" s="246"/>
      <c r="P127" s="246"/>
      <c r="Q127" s="246"/>
    </row>
    <row r="128" spans="1:17">
      <c r="A128" s="242"/>
      <c r="B128" s="246"/>
      <c r="C128" s="246"/>
      <c r="D128" s="246"/>
      <c r="E128" s="246"/>
      <c r="F128" s="246"/>
      <c r="G128" s="246"/>
      <c r="H128" s="246"/>
      <c r="I128" s="246"/>
      <c r="J128" s="246"/>
      <c r="K128" s="246"/>
      <c r="L128" s="246"/>
      <c r="M128" s="246"/>
      <c r="N128" s="246"/>
      <c r="O128" s="245"/>
      <c r="P128" s="245"/>
      <c r="Q128" s="245"/>
    </row>
    <row r="129" spans="1:17">
      <c r="A129" s="244"/>
      <c r="B129" s="246"/>
      <c r="C129" s="246"/>
      <c r="D129" s="246"/>
      <c r="E129" s="246"/>
      <c r="F129" s="246"/>
      <c r="G129" s="246"/>
      <c r="H129" s="246"/>
      <c r="I129" s="246"/>
      <c r="J129" s="246"/>
      <c r="K129" s="246"/>
      <c r="L129" s="246"/>
      <c r="M129" s="246"/>
      <c r="N129" s="246"/>
      <c r="O129" s="245"/>
      <c r="P129" s="245"/>
      <c r="Q129" s="245"/>
    </row>
    <row r="130" spans="1:17">
      <c r="A130" s="242"/>
      <c r="B130" s="246"/>
      <c r="C130" s="246"/>
      <c r="D130" s="246"/>
      <c r="E130" s="246"/>
      <c r="F130" s="246"/>
      <c r="G130" s="246"/>
      <c r="H130" s="246"/>
      <c r="I130" s="246"/>
      <c r="J130" s="246"/>
      <c r="K130" s="246"/>
      <c r="L130" s="246"/>
      <c r="M130" s="246"/>
      <c r="N130" s="246"/>
      <c r="O130" s="246"/>
      <c r="P130" s="246"/>
      <c r="Q130" s="246"/>
    </row>
    <row r="131" spans="1:17">
      <c r="A131" s="242"/>
      <c r="B131" s="246"/>
      <c r="C131" s="246"/>
      <c r="D131" s="246"/>
      <c r="E131" s="246"/>
      <c r="F131" s="246"/>
      <c r="G131" s="246"/>
      <c r="H131" s="246"/>
      <c r="I131" s="246"/>
      <c r="J131" s="246"/>
      <c r="K131" s="246"/>
      <c r="L131" s="246"/>
      <c r="M131" s="246"/>
      <c r="N131" s="246"/>
      <c r="O131" s="246"/>
      <c r="P131" s="246"/>
      <c r="Q131" s="246"/>
    </row>
    <row r="132" spans="1:17">
      <c r="A132" s="242"/>
      <c r="B132" s="246"/>
      <c r="C132" s="246"/>
      <c r="D132" s="246"/>
      <c r="E132" s="246"/>
      <c r="F132" s="246"/>
      <c r="G132" s="246"/>
      <c r="H132" s="246"/>
      <c r="I132" s="246"/>
      <c r="J132" s="246"/>
      <c r="K132" s="246"/>
      <c r="L132" s="246"/>
      <c r="M132" s="246"/>
      <c r="N132" s="246"/>
      <c r="O132" s="246"/>
      <c r="P132" s="246"/>
      <c r="Q132" s="246"/>
    </row>
    <row r="133" spans="1:17">
      <c r="A133" s="242"/>
      <c r="B133" s="246"/>
      <c r="C133" s="246"/>
      <c r="D133" s="246"/>
      <c r="E133" s="246"/>
      <c r="F133" s="246"/>
      <c r="G133" s="246"/>
      <c r="H133" s="246"/>
      <c r="I133" s="246"/>
      <c r="J133" s="246"/>
      <c r="K133" s="246"/>
      <c r="L133" s="246"/>
      <c r="M133" s="246"/>
      <c r="N133" s="246"/>
      <c r="O133" s="246"/>
      <c r="P133" s="246"/>
      <c r="Q133" s="246"/>
    </row>
    <row r="134" spans="1:17">
      <c r="A134" s="242"/>
      <c r="B134" s="246"/>
      <c r="C134" s="246"/>
      <c r="D134" s="246"/>
      <c r="E134" s="246"/>
      <c r="F134" s="246"/>
      <c r="G134" s="246"/>
      <c r="H134" s="246"/>
      <c r="I134" s="246"/>
      <c r="J134" s="246"/>
      <c r="K134" s="246"/>
      <c r="L134" s="246"/>
      <c r="M134" s="246"/>
      <c r="N134" s="246"/>
      <c r="O134" s="246"/>
      <c r="P134" s="246"/>
      <c r="Q134" s="246"/>
    </row>
    <row r="135" spans="1:17">
      <c r="A135" s="242"/>
      <c r="B135" s="246"/>
      <c r="C135" s="246"/>
      <c r="D135" s="246"/>
      <c r="E135" s="246"/>
      <c r="F135" s="246"/>
      <c r="G135" s="246"/>
      <c r="H135" s="246"/>
      <c r="I135" s="246"/>
      <c r="J135" s="246"/>
      <c r="K135" s="246"/>
      <c r="L135" s="246"/>
      <c r="M135" s="246"/>
      <c r="N135" s="246"/>
      <c r="O135" s="246"/>
      <c r="P135" s="246"/>
      <c r="Q135" s="246"/>
    </row>
    <row r="136" spans="1:17">
      <c r="A136" s="242"/>
      <c r="B136" s="246"/>
      <c r="C136" s="246"/>
      <c r="D136" s="246"/>
      <c r="E136" s="246"/>
      <c r="F136" s="246"/>
      <c r="G136" s="246"/>
      <c r="H136" s="246"/>
      <c r="I136" s="246"/>
      <c r="J136" s="246"/>
      <c r="K136" s="246"/>
      <c r="L136" s="246"/>
      <c r="M136" s="246"/>
      <c r="N136" s="246"/>
      <c r="O136" s="246"/>
      <c r="P136" s="246"/>
      <c r="Q136" s="246"/>
    </row>
    <row r="137" spans="1:17">
      <c r="A137" s="242"/>
      <c r="B137" s="246"/>
      <c r="C137" s="246"/>
      <c r="D137" s="246"/>
      <c r="E137" s="246"/>
      <c r="F137" s="246"/>
      <c r="G137" s="246"/>
      <c r="H137" s="246"/>
      <c r="I137" s="246"/>
      <c r="J137" s="246"/>
      <c r="K137" s="246"/>
      <c r="L137" s="246"/>
      <c r="M137" s="246"/>
      <c r="N137" s="246"/>
      <c r="O137" s="246"/>
      <c r="P137" s="246"/>
      <c r="Q137" s="246"/>
    </row>
    <row r="138" spans="1:17">
      <c r="A138" s="242"/>
      <c r="B138" s="246"/>
      <c r="C138" s="246"/>
      <c r="D138" s="246"/>
      <c r="E138" s="246"/>
      <c r="F138" s="246"/>
      <c r="G138" s="246"/>
      <c r="H138" s="246"/>
      <c r="I138" s="246"/>
      <c r="J138" s="246"/>
      <c r="K138" s="246"/>
      <c r="L138" s="246"/>
      <c r="M138" s="246"/>
      <c r="N138" s="246"/>
      <c r="O138" s="246"/>
      <c r="P138" s="246"/>
      <c r="Q138" s="246"/>
    </row>
    <row r="139" spans="1:17">
      <c r="A139" s="242"/>
      <c r="B139" s="246"/>
      <c r="C139" s="246"/>
      <c r="D139" s="246"/>
      <c r="E139" s="246"/>
      <c r="F139" s="246"/>
      <c r="G139" s="246"/>
      <c r="H139" s="246"/>
      <c r="I139" s="246"/>
      <c r="J139" s="246"/>
      <c r="K139" s="246"/>
      <c r="L139" s="246"/>
      <c r="M139" s="246"/>
      <c r="N139" s="246"/>
      <c r="O139" s="246"/>
      <c r="P139" s="246"/>
      <c r="Q139" s="246"/>
    </row>
    <row r="140" spans="1:17">
      <c r="A140" s="244"/>
      <c r="B140" s="247"/>
      <c r="C140" s="247"/>
      <c r="D140" s="247"/>
      <c r="E140" s="247"/>
      <c r="F140" s="247"/>
      <c r="G140" s="247"/>
      <c r="H140" s="247"/>
      <c r="I140" s="247"/>
      <c r="J140" s="247"/>
      <c r="K140" s="247"/>
      <c r="L140" s="247"/>
      <c r="M140" s="247"/>
      <c r="N140" s="247"/>
      <c r="O140" s="247"/>
      <c r="P140" s="247"/>
      <c r="Q140" s="247"/>
    </row>
    <row r="141" spans="1:17">
      <c r="A141" s="241"/>
      <c r="B141" s="241"/>
      <c r="C141" s="241"/>
      <c r="D141" s="241"/>
      <c r="E141" s="241"/>
      <c r="F141" s="241"/>
      <c r="G141" s="241"/>
      <c r="H141" s="241"/>
      <c r="I141" s="241"/>
      <c r="J141" s="241"/>
      <c r="K141" s="241"/>
      <c r="L141" s="241"/>
      <c r="M141" s="241"/>
      <c r="N141" s="241"/>
      <c r="O141" s="241"/>
      <c r="P141" s="241"/>
      <c r="Q141" s="241"/>
    </row>
  </sheetData>
  <phoneticPr fontId="0" type="noConversion"/>
  <pageMargins left="0.54" right="0.54" top="1" bottom="1" header="0.5" footer="0.5"/>
  <pageSetup scale="22" orientation="landscape" horizontalDpi="4294967292" r:id="rId1"/>
  <headerFooter alignWithMargins="0">
    <oddHeader>&amp;LGOAL 2008: Section IV</oddHeader>
    <oddFooter>&amp;L&amp;F&amp;C&amp;A&amp;R&amp;D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5"/>
  <sheetViews>
    <sheetView workbookViewId="0">
      <selection activeCell="F10" sqref="F10"/>
    </sheetView>
  </sheetViews>
  <sheetFormatPr defaultRowHeight="12.75"/>
  <cols>
    <col min="1" max="1" width="42.140625" customWidth="1"/>
    <col min="2" max="2" width="11.28515625" customWidth="1"/>
    <col min="3" max="3" width="10" customWidth="1"/>
    <col min="4" max="5" width="9.85546875" customWidth="1"/>
    <col min="6" max="6" width="10" customWidth="1"/>
    <col min="7" max="7" width="10.28515625" customWidth="1"/>
    <col min="8" max="8" width="10.7109375" customWidth="1"/>
    <col min="9" max="9" width="13.140625" customWidth="1"/>
  </cols>
  <sheetData>
    <row r="1" spans="1:10" ht="15.75">
      <c r="A1" s="484" t="s">
        <v>146</v>
      </c>
      <c r="B1" s="484"/>
      <c r="C1" s="484"/>
      <c r="D1" s="484"/>
      <c r="E1" s="484"/>
      <c r="F1" s="484"/>
      <c r="G1" s="484"/>
      <c r="H1" s="484"/>
      <c r="I1" s="484"/>
      <c r="J1" s="484"/>
    </row>
    <row r="2" spans="1:10" ht="15.75">
      <c r="A2" s="52" t="s">
        <v>197</v>
      </c>
      <c r="B2" s="1"/>
      <c r="C2" s="1">
        <f>'30 Year Proforma'!B2</f>
        <v>0</v>
      </c>
      <c r="D2" s="1"/>
      <c r="E2" s="1"/>
      <c r="F2" s="1"/>
      <c r="G2" s="1"/>
      <c r="H2" s="1"/>
      <c r="I2" s="1"/>
    </row>
    <row r="3" spans="1:10" ht="19.5" thickBot="1">
      <c r="A3" s="123">
        <f>'Project Income and Expense'!C2</f>
        <v>0</v>
      </c>
      <c r="B3" s="1"/>
      <c r="C3" s="1"/>
      <c r="D3" s="53" t="s">
        <v>28</v>
      </c>
      <c r="E3" s="1"/>
      <c r="F3" s="1"/>
      <c r="G3" s="1"/>
      <c r="H3" s="1"/>
      <c r="I3" s="1"/>
    </row>
    <row r="4" spans="1:10" ht="15" customHeight="1" thickTop="1">
      <c r="A4" s="54"/>
      <c r="B4" s="55" t="s">
        <v>29</v>
      </c>
      <c r="C4" s="55" t="s">
        <v>30</v>
      </c>
      <c r="D4" s="55" t="s">
        <v>31</v>
      </c>
      <c r="E4" s="55" t="s">
        <v>32</v>
      </c>
      <c r="F4" s="55" t="s">
        <v>33</v>
      </c>
      <c r="G4" s="55" t="s">
        <v>34</v>
      </c>
      <c r="H4" s="55" t="s">
        <v>35</v>
      </c>
      <c r="I4" s="56" t="s">
        <v>36</v>
      </c>
    </row>
    <row r="5" spans="1:10" ht="16.5" customHeight="1">
      <c r="A5" s="57" t="s">
        <v>407</v>
      </c>
      <c r="B5" s="124">
        <f>'Project Income and Expense'!E56/12</f>
        <v>0</v>
      </c>
      <c r="C5" s="124">
        <f>'Project Income and Expense'!E56/12</f>
        <v>0</v>
      </c>
      <c r="D5" s="124">
        <f>'Project Income and Expense'!E56/12</f>
        <v>0</v>
      </c>
      <c r="E5" s="124">
        <f>'Project Income and Expense'!E56/12</f>
        <v>0</v>
      </c>
      <c r="F5" s="124">
        <f>'Project Income and Expense'!E56/12</f>
        <v>0</v>
      </c>
      <c r="G5" s="124">
        <f>'Project Income and Expense'!E56/12</f>
        <v>0</v>
      </c>
      <c r="H5" s="124">
        <f>G5*3</f>
        <v>0</v>
      </c>
      <c r="I5" s="125">
        <f>G5*3</f>
        <v>0</v>
      </c>
    </row>
    <row r="6" spans="1:10" ht="16.5" customHeight="1">
      <c r="A6" s="58" t="s">
        <v>147</v>
      </c>
      <c r="B6" s="115">
        <v>0.1</v>
      </c>
      <c r="C6" s="115">
        <v>0.2</v>
      </c>
      <c r="D6" s="115">
        <v>0.3</v>
      </c>
      <c r="E6" s="115">
        <v>0.4</v>
      </c>
      <c r="F6" s="115">
        <v>0.5</v>
      </c>
      <c r="G6" s="115">
        <v>0.6</v>
      </c>
      <c r="H6" s="115">
        <v>1</v>
      </c>
      <c r="I6" s="115">
        <v>1</v>
      </c>
    </row>
    <row r="7" spans="1:10" ht="16.5" customHeight="1">
      <c r="A7" s="59" t="s">
        <v>37</v>
      </c>
      <c r="B7" s="121">
        <f>B5*B6</f>
        <v>0</v>
      </c>
      <c r="C7" s="121">
        <f t="shared" ref="C7:I7" si="0">C5*C6</f>
        <v>0</v>
      </c>
      <c r="D7" s="121">
        <f t="shared" si="0"/>
        <v>0</v>
      </c>
      <c r="E7" s="121">
        <f t="shared" si="0"/>
        <v>0</v>
      </c>
      <c r="F7" s="121">
        <f t="shared" si="0"/>
        <v>0</v>
      </c>
      <c r="G7" s="121">
        <f t="shared" si="0"/>
        <v>0</v>
      </c>
      <c r="H7" s="121">
        <f t="shared" si="0"/>
        <v>0</v>
      </c>
      <c r="I7" s="120">
        <f t="shared" si="0"/>
        <v>0</v>
      </c>
    </row>
    <row r="8" spans="1:10" ht="16.5" customHeight="1">
      <c r="A8" s="58" t="s">
        <v>440</v>
      </c>
      <c r="B8" s="121">
        <f>'Project Income and Expense'!$D$74/12</f>
        <v>0</v>
      </c>
      <c r="C8" s="121">
        <f>'Project Income and Expense'!$D$74/12</f>
        <v>0</v>
      </c>
      <c r="D8" s="121">
        <f>'Project Income and Expense'!$D$74/12</f>
        <v>0</v>
      </c>
      <c r="E8" s="121">
        <f>'Project Income and Expense'!$D$74/12</f>
        <v>0</v>
      </c>
      <c r="F8" s="121">
        <f>'Project Income and Expense'!$D$74/12</f>
        <v>0</v>
      </c>
      <c r="G8" s="121">
        <f>'Project Income and Expense'!$D$74/12</f>
        <v>0</v>
      </c>
      <c r="H8" s="121">
        <f>'Project Income and Expense'!$D$74/12</f>
        <v>0</v>
      </c>
      <c r="I8" s="121">
        <f>'Project Income and Expense'!$D$74/12</f>
        <v>0</v>
      </c>
    </row>
    <row r="9" spans="1:10" ht="16.5" customHeight="1">
      <c r="A9" s="60" t="s">
        <v>38</v>
      </c>
      <c r="B9" s="121">
        <f>B7-B8</f>
        <v>0</v>
      </c>
      <c r="C9" s="121">
        <f t="shared" ref="C9:I9" si="1">C7-C8</f>
        <v>0</v>
      </c>
      <c r="D9" s="121">
        <f t="shared" si="1"/>
        <v>0</v>
      </c>
      <c r="E9" s="121">
        <f t="shared" si="1"/>
        <v>0</v>
      </c>
      <c r="F9" s="121">
        <f t="shared" si="1"/>
        <v>0</v>
      </c>
      <c r="G9" s="121">
        <f t="shared" si="1"/>
        <v>0</v>
      </c>
      <c r="H9" s="121">
        <f t="shared" si="1"/>
        <v>0</v>
      </c>
      <c r="I9" s="121">
        <f t="shared" si="1"/>
        <v>0</v>
      </c>
    </row>
    <row r="10" spans="1:10" ht="16.5" customHeight="1">
      <c r="A10" s="61" t="s">
        <v>39</v>
      </c>
      <c r="B10" s="121">
        <f>'Project Income and Expense'!$D$83/12</f>
        <v>0</v>
      </c>
      <c r="C10" s="121">
        <f>'Project Income and Expense'!$D$83/12</f>
        <v>0</v>
      </c>
      <c r="D10" s="121">
        <f>'Project Income and Expense'!$D$83/12</f>
        <v>0</v>
      </c>
      <c r="E10" s="121">
        <f>'Project Income and Expense'!$D$83/12</f>
        <v>0</v>
      </c>
      <c r="F10" s="121">
        <f>'Project Income and Expense'!$D$83/12</f>
        <v>0</v>
      </c>
      <c r="G10" s="121">
        <f>'Project Income and Expense'!$D$83/12</f>
        <v>0</v>
      </c>
      <c r="H10" s="121">
        <f>'Project Income and Expense'!$D$83/4</f>
        <v>0</v>
      </c>
      <c r="I10" s="121">
        <f>'Project Income and Expense'!$D$83/4</f>
        <v>0</v>
      </c>
    </row>
    <row r="11" spans="1:10" ht="16.5" customHeight="1">
      <c r="A11" s="61" t="s">
        <v>40</v>
      </c>
      <c r="B11" s="121">
        <f>'Project Income and Expense'!$D$89/12</f>
        <v>0</v>
      </c>
      <c r="C11" s="121">
        <f>'Project Income and Expense'!$D$89/12</f>
        <v>0</v>
      </c>
      <c r="D11" s="121">
        <f>'Project Income and Expense'!$D$89/12</f>
        <v>0</v>
      </c>
      <c r="E11" s="121">
        <f>'Project Income and Expense'!$D$89/12</f>
        <v>0</v>
      </c>
      <c r="F11" s="121">
        <f>'Project Income and Expense'!$D$89/12</f>
        <v>0</v>
      </c>
      <c r="G11" s="121">
        <f>'Project Income and Expense'!$D$89/12</f>
        <v>0</v>
      </c>
      <c r="H11" s="121">
        <f>G11*3</f>
        <v>0</v>
      </c>
      <c r="I11" s="120">
        <f>H11</f>
        <v>0</v>
      </c>
    </row>
    <row r="12" spans="1:10" ht="16.5" customHeight="1">
      <c r="A12" s="61" t="s">
        <v>41</v>
      </c>
      <c r="B12" s="121">
        <f>('Project Income and Expense'!$D$95+'Project Income and Expense'!$D$101+'Project Income and Expense'!$D$105)/12</f>
        <v>0</v>
      </c>
      <c r="C12" s="121">
        <f>('Project Income and Expense'!$D$95+'Project Income and Expense'!$D$101+'Project Income and Expense'!$D$105)/12</f>
        <v>0</v>
      </c>
      <c r="D12" s="121">
        <f>('Project Income and Expense'!$D$95+'Project Income and Expense'!$D$101+'Project Income and Expense'!$D$105)/12</f>
        <v>0</v>
      </c>
      <c r="E12" s="121">
        <f>('Project Income and Expense'!$D$95+'Project Income and Expense'!$D$101+'Project Income and Expense'!$D$105)/12</f>
        <v>0</v>
      </c>
      <c r="F12" s="121">
        <f>('Project Income and Expense'!$D$95+'Project Income and Expense'!$D$101+'Project Income and Expense'!$D$105)/12</f>
        <v>0</v>
      </c>
      <c r="G12" s="121">
        <f>('Project Income and Expense'!$D$95+'Project Income and Expense'!$D$101+'Project Income and Expense'!$D$105)/12</f>
        <v>0</v>
      </c>
      <c r="H12" s="121">
        <f>G12*3</f>
        <v>0</v>
      </c>
      <c r="I12" s="120">
        <f>H12</f>
        <v>0</v>
      </c>
    </row>
    <row r="13" spans="1:10" ht="16.5" customHeight="1" thickBot="1">
      <c r="A13" s="62" t="s">
        <v>42</v>
      </c>
      <c r="B13" s="121">
        <f>IF(B9-B10-B11-B12&gt;0,0,B9-B10-B11-B12)</f>
        <v>0</v>
      </c>
      <c r="C13" s="121">
        <f t="shared" ref="C13:I13" si="2">IF(C9-C10-C11-C12&gt;0,0,C9-C10-C11-C12)</f>
        <v>0</v>
      </c>
      <c r="D13" s="121">
        <f t="shared" si="2"/>
        <v>0</v>
      </c>
      <c r="E13" s="121">
        <f t="shared" si="2"/>
        <v>0</v>
      </c>
      <c r="F13" s="121">
        <f t="shared" si="2"/>
        <v>0</v>
      </c>
      <c r="G13" s="121">
        <f t="shared" si="2"/>
        <v>0</v>
      </c>
      <c r="H13" s="121">
        <f t="shared" si="2"/>
        <v>0</v>
      </c>
      <c r="I13" s="121">
        <f t="shared" si="2"/>
        <v>0</v>
      </c>
    </row>
    <row r="14" spans="1:10" ht="16.5" customHeight="1" thickTop="1" thickBot="1">
      <c r="A14" s="481" t="s">
        <v>43</v>
      </c>
      <c r="B14" s="482"/>
      <c r="C14" s="482"/>
      <c r="D14" s="482"/>
      <c r="E14" s="482"/>
      <c r="F14" s="482"/>
      <c r="G14" s="482"/>
      <c r="H14" s="483"/>
      <c r="I14" s="122">
        <f>-SUM(B13:I13)</f>
        <v>0</v>
      </c>
    </row>
    <row r="15" spans="1:10" ht="13.5" thickTop="1"/>
  </sheetData>
  <mergeCells count="2">
    <mergeCell ref="A14:H14"/>
    <mergeCell ref="A1:J1"/>
  </mergeCells>
  <phoneticPr fontId="0" type="noConversion"/>
  <pageMargins left="0.75" right="0.75" top="1" bottom="1" header="0.5" footer="0.5"/>
  <pageSetup scale="98" orientation="landscape" horizontalDpi="4294967292" r:id="rId1"/>
  <headerFooter alignWithMargins="0">
    <oddHeader>&amp;LGOAL 2008: Section IV</oddHeader>
    <oddFooter>&amp;L&amp;F&amp;C&amp;A&amp;R&amp;D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06"/>
  <sheetViews>
    <sheetView workbookViewId="0">
      <pane xSplit="1" ySplit="3" topLeftCell="B84" activePane="bottomRight" state="frozen"/>
      <selection pane="topRight" activeCell="B1" sqref="B1"/>
      <selection pane="bottomLeft" activeCell="A4" sqref="A4"/>
      <selection pane="bottomRight" activeCell="B99" sqref="B99"/>
    </sheetView>
  </sheetViews>
  <sheetFormatPr defaultRowHeight="12.75"/>
  <cols>
    <col min="1" max="1" width="47.140625" customWidth="1"/>
    <col min="2" max="2" width="17.28515625" bestFit="1" customWidth="1"/>
    <col min="3" max="3" width="16.140625" bestFit="1" customWidth="1"/>
    <col min="4" max="4" width="19.85546875" customWidth="1"/>
    <col min="5" max="5" width="19" customWidth="1"/>
    <col min="6" max="6" width="17.5703125" customWidth="1"/>
    <col min="7" max="7" width="18.28515625" bestFit="1" customWidth="1"/>
    <col min="8" max="8" width="16.5703125" bestFit="1" customWidth="1"/>
  </cols>
  <sheetData>
    <row r="1" spans="1:6" ht="20.25" thickTop="1" thickBot="1">
      <c r="A1" s="75" t="s">
        <v>52</v>
      </c>
      <c r="B1" s="36"/>
      <c r="C1" s="137">
        <f>'Rent-up Reserve'!A3</f>
        <v>0</v>
      </c>
      <c r="D1" s="137"/>
      <c r="E1" s="36">
        <f>'Rent-up Reserve'!C2</f>
        <v>0</v>
      </c>
      <c r="F1" s="76"/>
    </row>
    <row r="2" spans="1:6" ht="16.5" thickTop="1">
      <c r="A2" s="77" t="s">
        <v>567</v>
      </c>
      <c r="B2" s="29"/>
      <c r="C2" s="29"/>
      <c r="D2" s="29"/>
      <c r="E2" s="29"/>
      <c r="F2" s="72"/>
    </row>
    <row r="3" spans="1:6" ht="30" customHeight="1">
      <c r="A3" s="79" t="s">
        <v>53</v>
      </c>
      <c r="B3" s="80" t="s">
        <v>54</v>
      </c>
      <c r="C3" s="80" t="s">
        <v>310</v>
      </c>
      <c r="D3" s="81" t="s">
        <v>311</v>
      </c>
      <c r="E3" s="82" t="s">
        <v>404</v>
      </c>
      <c r="F3" s="83" t="s">
        <v>403</v>
      </c>
    </row>
    <row r="4" spans="1:6" ht="17.25" customHeight="1">
      <c r="A4" s="69" t="s">
        <v>59</v>
      </c>
      <c r="B4" s="102"/>
      <c r="C4" s="102" t="s">
        <v>60</v>
      </c>
      <c r="D4" s="159"/>
      <c r="E4" s="160"/>
      <c r="F4" s="161"/>
    </row>
    <row r="5" spans="1:6" ht="15">
      <c r="A5" s="70" t="s">
        <v>123</v>
      </c>
      <c r="B5" s="291">
        <v>0</v>
      </c>
      <c r="C5" s="292" t="s">
        <v>68</v>
      </c>
      <c r="D5" s="292" t="s">
        <v>68</v>
      </c>
      <c r="E5" s="293" t="s">
        <v>5</v>
      </c>
      <c r="F5" s="294" t="s">
        <v>61</v>
      </c>
    </row>
    <row r="6" spans="1:6" ht="15">
      <c r="A6" s="70" t="s">
        <v>204</v>
      </c>
      <c r="B6" s="295">
        <v>0</v>
      </c>
      <c r="C6" s="295">
        <v>0</v>
      </c>
      <c r="D6" s="292">
        <v>0</v>
      </c>
      <c r="E6" s="293" t="s">
        <v>5</v>
      </c>
      <c r="F6" s="294" t="s">
        <v>5</v>
      </c>
    </row>
    <row r="7" spans="1:6" ht="15">
      <c r="A7" s="70" t="s">
        <v>62</v>
      </c>
      <c r="B7" s="295" t="s">
        <v>5</v>
      </c>
      <c r="C7" s="295" t="s">
        <v>5</v>
      </c>
      <c r="D7" s="292" t="s">
        <v>5</v>
      </c>
      <c r="E7" s="293" t="s">
        <v>5</v>
      </c>
      <c r="F7" s="294" t="s">
        <v>5</v>
      </c>
    </row>
    <row r="8" spans="1:6" ht="15">
      <c r="A8" s="70" t="s">
        <v>104</v>
      </c>
      <c r="B8" s="134">
        <f>SUM(B5:B7)</f>
        <v>0</v>
      </c>
      <c r="C8" s="134">
        <f>SUM(C5:C7)</f>
        <v>0</v>
      </c>
      <c r="D8" s="134">
        <f>SUM(D5:D7)</f>
        <v>0</v>
      </c>
      <c r="E8" s="134">
        <f>SUM(E5:E7)</f>
        <v>0</v>
      </c>
      <c r="F8" s="135">
        <f>SUM(F5:F7)</f>
        <v>0</v>
      </c>
    </row>
    <row r="9" spans="1:6" ht="15.75" customHeight="1">
      <c r="A9" s="69" t="s">
        <v>63</v>
      </c>
      <c r="B9" s="102"/>
      <c r="C9" s="102"/>
      <c r="D9" s="159"/>
      <c r="E9" s="160"/>
      <c r="F9" s="161"/>
    </row>
    <row r="10" spans="1:6" ht="15">
      <c r="A10" s="73" t="s">
        <v>64</v>
      </c>
      <c r="B10" s="295">
        <v>0</v>
      </c>
      <c r="C10" s="295">
        <v>0</v>
      </c>
      <c r="D10" s="292">
        <f>B10</f>
        <v>0</v>
      </c>
      <c r="E10" s="293" t="s">
        <v>5</v>
      </c>
      <c r="F10" s="294" t="s">
        <v>5</v>
      </c>
    </row>
    <row r="11" spans="1:6" ht="15">
      <c r="A11" s="175" t="s">
        <v>223</v>
      </c>
      <c r="B11" s="291">
        <v>0</v>
      </c>
      <c r="C11" s="295" t="s">
        <v>5</v>
      </c>
      <c r="D11" s="292">
        <f>B11</f>
        <v>0</v>
      </c>
      <c r="E11" s="293" t="s">
        <v>5</v>
      </c>
      <c r="F11" s="294" t="s">
        <v>5</v>
      </c>
    </row>
    <row r="12" spans="1:6" ht="15">
      <c r="A12" s="231" t="s">
        <v>568</v>
      </c>
      <c r="B12" s="291">
        <v>0</v>
      </c>
      <c r="C12" s="295" t="s">
        <v>5</v>
      </c>
      <c r="D12" s="292">
        <f>B12</f>
        <v>0</v>
      </c>
      <c r="E12" s="293" t="s">
        <v>5</v>
      </c>
      <c r="F12" s="294" t="s">
        <v>5</v>
      </c>
    </row>
    <row r="13" spans="1:6" ht="15">
      <c r="A13" s="175" t="s">
        <v>65</v>
      </c>
      <c r="B13" s="291">
        <v>0</v>
      </c>
      <c r="C13" s="295" t="s">
        <v>5</v>
      </c>
      <c r="D13" s="292">
        <f>B13</f>
        <v>0</v>
      </c>
      <c r="E13" s="293" t="s">
        <v>5</v>
      </c>
      <c r="F13" s="294" t="s">
        <v>5</v>
      </c>
    </row>
    <row r="14" spans="1:6" ht="15">
      <c r="A14" s="175" t="s">
        <v>66</v>
      </c>
      <c r="B14" s="291">
        <v>0</v>
      </c>
      <c r="C14" s="295" t="s">
        <v>5</v>
      </c>
      <c r="D14" s="292" t="s">
        <v>68</v>
      </c>
      <c r="E14" s="293" t="s">
        <v>68</v>
      </c>
      <c r="F14" s="294" t="s">
        <v>5</v>
      </c>
    </row>
    <row r="15" spans="1:6" ht="15">
      <c r="A15" s="175" t="s">
        <v>205</v>
      </c>
      <c r="B15" s="291">
        <v>0</v>
      </c>
      <c r="C15" s="295">
        <v>0</v>
      </c>
      <c r="D15" s="292">
        <f>B15</f>
        <v>0</v>
      </c>
      <c r="E15" s="293"/>
      <c r="F15" s="294"/>
    </row>
    <row r="16" spans="1:6" ht="15" customHeight="1">
      <c r="A16" s="175" t="s">
        <v>67</v>
      </c>
      <c r="B16" s="291">
        <v>0</v>
      </c>
      <c r="C16" s="291">
        <v>0</v>
      </c>
      <c r="D16" s="292">
        <f t="shared" ref="D16:D24" si="0">B16</f>
        <v>0</v>
      </c>
      <c r="E16" s="291">
        <v>0</v>
      </c>
      <c r="F16" s="291">
        <v>0</v>
      </c>
    </row>
    <row r="17" spans="1:6" ht="15" customHeight="1">
      <c r="A17" s="231" t="s">
        <v>219</v>
      </c>
      <c r="B17" s="291">
        <v>0</v>
      </c>
      <c r="C17" s="291">
        <v>0</v>
      </c>
      <c r="D17" s="292">
        <f t="shared" si="0"/>
        <v>0</v>
      </c>
      <c r="E17" s="291">
        <v>0</v>
      </c>
      <c r="F17" s="291">
        <v>0</v>
      </c>
    </row>
    <row r="18" spans="1:6" ht="15" customHeight="1">
      <c r="A18" s="175" t="s">
        <v>195</v>
      </c>
      <c r="B18" s="291">
        <v>0</v>
      </c>
      <c r="C18" s="291">
        <v>0</v>
      </c>
      <c r="D18" s="292">
        <f t="shared" si="0"/>
        <v>0</v>
      </c>
      <c r="E18" s="291">
        <v>0</v>
      </c>
      <c r="F18" s="291">
        <v>0</v>
      </c>
    </row>
    <row r="19" spans="1:6" ht="15" customHeight="1">
      <c r="A19" s="175" t="s">
        <v>220</v>
      </c>
      <c r="B19" s="291">
        <v>0</v>
      </c>
      <c r="C19" s="291">
        <v>0</v>
      </c>
      <c r="D19" s="292">
        <f t="shared" si="0"/>
        <v>0</v>
      </c>
      <c r="E19" s="291">
        <v>0</v>
      </c>
      <c r="F19" s="291">
        <v>0</v>
      </c>
    </row>
    <row r="20" spans="1:6" ht="15" customHeight="1">
      <c r="A20" s="230" t="s">
        <v>201</v>
      </c>
      <c r="B20" s="291">
        <v>0</v>
      </c>
      <c r="C20" s="295">
        <v>0</v>
      </c>
      <c r="D20" s="292">
        <f t="shared" si="0"/>
        <v>0</v>
      </c>
      <c r="E20" s="293" t="s">
        <v>5</v>
      </c>
      <c r="F20" s="294" t="s">
        <v>5</v>
      </c>
    </row>
    <row r="21" spans="1:6" ht="15" customHeight="1">
      <c r="A21" s="230" t="s">
        <v>62</v>
      </c>
      <c r="B21" s="291">
        <v>0</v>
      </c>
      <c r="C21" s="295"/>
      <c r="D21" s="292">
        <f t="shared" si="0"/>
        <v>0</v>
      </c>
      <c r="E21" s="293"/>
      <c r="F21" s="294"/>
    </row>
    <row r="22" spans="1:6" ht="15" customHeight="1">
      <c r="A22" s="230" t="s">
        <v>62</v>
      </c>
      <c r="B22" s="291">
        <v>0</v>
      </c>
      <c r="C22" s="295"/>
      <c r="D22" s="292">
        <f t="shared" si="0"/>
        <v>0</v>
      </c>
      <c r="E22" s="293"/>
      <c r="F22" s="294"/>
    </row>
    <row r="23" spans="1:6" ht="15" customHeight="1">
      <c r="A23" s="231" t="s">
        <v>201</v>
      </c>
      <c r="B23" s="291">
        <v>0</v>
      </c>
      <c r="C23" s="295" t="s">
        <v>5</v>
      </c>
      <c r="D23" s="292">
        <f t="shared" si="0"/>
        <v>0</v>
      </c>
      <c r="E23" s="293" t="s">
        <v>5</v>
      </c>
      <c r="F23" s="294" t="s">
        <v>5</v>
      </c>
    </row>
    <row r="24" spans="1:6" ht="15" customHeight="1">
      <c r="A24" s="175" t="s">
        <v>62</v>
      </c>
      <c r="B24" s="291">
        <v>0</v>
      </c>
      <c r="C24" s="295" t="s">
        <v>5</v>
      </c>
      <c r="D24" s="292">
        <f t="shared" si="0"/>
        <v>0</v>
      </c>
      <c r="E24" s="293" t="s">
        <v>5</v>
      </c>
      <c r="F24" s="294" t="s">
        <v>5</v>
      </c>
    </row>
    <row r="25" spans="1:6" ht="17.25" customHeight="1">
      <c r="A25" s="176" t="s">
        <v>221</v>
      </c>
      <c r="B25" s="168">
        <f>SUM(B10:B24)</f>
        <v>0</v>
      </c>
      <c r="C25" s="168">
        <f>SUM(C10:C24)</f>
        <v>0</v>
      </c>
      <c r="D25" s="168">
        <f>SUM(D10:D24)</f>
        <v>0</v>
      </c>
      <c r="E25" s="168">
        <f>SUM(E10:E24)</f>
        <v>0</v>
      </c>
      <c r="F25" s="168">
        <f>SUM(F10:F24)</f>
        <v>0</v>
      </c>
    </row>
    <row r="26" spans="1:6" ht="15">
      <c r="A26" s="184" t="s">
        <v>229</v>
      </c>
      <c r="B26" s="291">
        <v>0</v>
      </c>
      <c r="C26" s="295" t="s">
        <v>5</v>
      </c>
      <c r="D26" s="292">
        <f>B26</f>
        <v>0</v>
      </c>
      <c r="E26" s="293" t="s">
        <v>5</v>
      </c>
      <c r="F26" s="294" t="s">
        <v>5</v>
      </c>
    </row>
    <row r="27" spans="1:6" ht="15">
      <c r="A27" s="230" t="s">
        <v>308</v>
      </c>
      <c r="B27" s="291">
        <v>0</v>
      </c>
      <c r="C27" s="295"/>
      <c r="D27" s="292">
        <f>B27</f>
        <v>0</v>
      </c>
      <c r="E27" s="293"/>
      <c r="F27" s="294"/>
    </row>
    <row r="28" spans="1:6" ht="23.25">
      <c r="A28" s="230" t="s">
        <v>309</v>
      </c>
      <c r="B28" s="291">
        <v>0</v>
      </c>
      <c r="C28" s="295" t="s">
        <v>5</v>
      </c>
      <c r="D28" s="292">
        <f>B28</f>
        <v>0</v>
      </c>
      <c r="E28" s="293"/>
      <c r="F28" s="294"/>
    </row>
    <row r="29" spans="1:6" ht="15">
      <c r="A29" s="176" t="s">
        <v>222</v>
      </c>
      <c r="B29" s="134">
        <f>SUM(B25:B28)</f>
        <v>0</v>
      </c>
      <c r="C29" s="134">
        <f>SUM(C25:C28)</f>
        <v>0</v>
      </c>
      <c r="D29" s="134">
        <f>SUM(D25:D28)</f>
        <v>0</v>
      </c>
      <c r="E29" s="134">
        <f>SUM(E25:E28)</f>
        <v>0</v>
      </c>
      <c r="F29" s="177">
        <f>SUM(F25:F28)</f>
        <v>0</v>
      </c>
    </row>
    <row r="30" spans="1:6" ht="15">
      <c r="A30" s="69" t="s">
        <v>69</v>
      </c>
      <c r="B30" s="102"/>
      <c r="C30" s="102"/>
      <c r="D30" s="159"/>
      <c r="E30" s="160"/>
      <c r="F30" s="161"/>
    </row>
    <row r="31" spans="1:6" ht="15">
      <c r="A31" s="73" t="s">
        <v>70</v>
      </c>
      <c r="B31" s="291">
        <v>0</v>
      </c>
      <c r="C31" s="295" t="s">
        <v>5</v>
      </c>
      <c r="D31" s="292">
        <f>B31</f>
        <v>0</v>
      </c>
      <c r="E31" s="293" t="s">
        <v>5</v>
      </c>
      <c r="F31" s="294" t="s">
        <v>5</v>
      </c>
    </row>
    <row r="32" spans="1:6" ht="15">
      <c r="A32" s="71" t="s">
        <v>71</v>
      </c>
      <c r="B32" s="291">
        <v>0</v>
      </c>
      <c r="C32" s="295" t="s">
        <v>5</v>
      </c>
      <c r="D32" s="292">
        <f>B32</f>
        <v>0</v>
      </c>
      <c r="E32" s="293" t="s">
        <v>5</v>
      </c>
      <c r="F32" s="294" t="s">
        <v>5</v>
      </c>
    </row>
    <row r="33" spans="1:6" ht="15">
      <c r="A33" s="70" t="s">
        <v>72</v>
      </c>
      <c r="B33" s="291">
        <v>0</v>
      </c>
      <c r="C33" s="295"/>
      <c r="D33" s="296"/>
      <c r="E33" s="297"/>
      <c r="F33" s="294"/>
    </row>
    <row r="34" spans="1:6" ht="15">
      <c r="A34" s="70" t="s">
        <v>73</v>
      </c>
      <c r="B34" s="291">
        <v>0</v>
      </c>
      <c r="C34" s="295" t="s">
        <v>5</v>
      </c>
      <c r="D34" s="292">
        <f>B34</f>
        <v>0</v>
      </c>
      <c r="E34" s="293" t="s">
        <v>5</v>
      </c>
      <c r="F34" s="294" t="s">
        <v>5</v>
      </c>
    </row>
    <row r="35" spans="1:6" ht="15">
      <c r="A35" s="70" t="s">
        <v>74</v>
      </c>
      <c r="B35" s="291">
        <v>0</v>
      </c>
      <c r="C35" s="295" t="s">
        <v>5</v>
      </c>
      <c r="D35" s="292">
        <f>B35</f>
        <v>0</v>
      </c>
      <c r="E35" s="293" t="s">
        <v>5</v>
      </c>
      <c r="F35" s="294" t="s">
        <v>5</v>
      </c>
    </row>
    <row r="36" spans="1:6" ht="15">
      <c r="A36" s="232" t="s">
        <v>201</v>
      </c>
      <c r="B36" s="291"/>
      <c r="C36" s="295" t="s">
        <v>5</v>
      </c>
      <c r="D36" s="292">
        <f>B36</f>
        <v>0</v>
      </c>
      <c r="E36" s="293" t="s">
        <v>5</v>
      </c>
      <c r="F36" s="294" t="s">
        <v>5</v>
      </c>
    </row>
    <row r="37" spans="1:6" ht="15.75" thickBot="1">
      <c r="A37" s="74" t="s">
        <v>75</v>
      </c>
      <c r="B37" s="133">
        <f>SUM(B31:B36)</f>
        <v>0</v>
      </c>
      <c r="C37" s="133">
        <f>SUM(C31:C36)</f>
        <v>0</v>
      </c>
      <c r="D37" s="133">
        <f>SUM(D31:D36)</f>
        <v>0</v>
      </c>
      <c r="E37" s="133">
        <f>SUM(E31:E36)</f>
        <v>0</v>
      </c>
      <c r="F37" s="136">
        <f>SUM(F31:F36)</f>
        <v>0</v>
      </c>
    </row>
    <row r="38" spans="1:6" ht="29.25" customHeight="1" thickTop="1">
      <c r="A38" s="78" t="s">
        <v>53</v>
      </c>
      <c r="B38" s="164" t="s">
        <v>54</v>
      </c>
      <c r="C38" s="164" t="s">
        <v>55</v>
      </c>
      <c r="D38" s="165" t="s">
        <v>56</v>
      </c>
      <c r="E38" s="166" t="s">
        <v>57</v>
      </c>
      <c r="F38" s="167" t="s">
        <v>58</v>
      </c>
    </row>
    <row r="39" spans="1:6" ht="15">
      <c r="A39" s="69" t="s">
        <v>76</v>
      </c>
      <c r="B39" s="102"/>
      <c r="C39" s="102"/>
      <c r="D39" s="159"/>
      <c r="E39" s="160"/>
      <c r="F39" s="161"/>
    </row>
    <row r="40" spans="1:6" ht="15">
      <c r="A40" s="70" t="s">
        <v>77</v>
      </c>
      <c r="B40" s="291">
        <v>0</v>
      </c>
      <c r="C40" s="295" t="s">
        <v>5</v>
      </c>
      <c r="D40" s="292" t="s">
        <v>68</v>
      </c>
      <c r="E40" s="293" t="s">
        <v>5</v>
      </c>
      <c r="F40" s="294" t="s">
        <v>5</v>
      </c>
    </row>
    <row r="41" spans="1:6" ht="15">
      <c r="A41" s="70" t="s">
        <v>78</v>
      </c>
      <c r="B41" s="291">
        <v>0</v>
      </c>
      <c r="C41" s="295" t="s">
        <v>5</v>
      </c>
      <c r="D41" s="292" t="s">
        <v>68</v>
      </c>
      <c r="E41" s="293" t="s">
        <v>5</v>
      </c>
      <c r="F41" s="294" t="s">
        <v>5</v>
      </c>
    </row>
    <row r="42" spans="1:6" ht="15">
      <c r="A42" s="70" t="s">
        <v>79</v>
      </c>
      <c r="B42" s="291">
        <v>0</v>
      </c>
      <c r="C42" s="295" t="s">
        <v>5</v>
      </c>
      <c r="D42" s="292" t="s">
        <v>68</v>
      </c>
      <c r="E42" s="293" t="s">
        <v>5</v>
      </c>
      <c r="F42" s="294" t="s">
        <v>5</v>
      </c>
    </row>
    <row r="43" spans="1:6" ht="15">
      <c r="A43" s="70" t="s">
        <v>80</v>
      </c>
      <c r="B43" s="291">
        <v>0</v>
      </c>
      <c r="C43" s="295" t="s">
        <v>5</v>
      </c>
      <c r="D43" s="292" t="s">
        <v>68</v>
      </c>
      <c r="E43" s="293" t="s">
        <v>5</v>
      </c>
      <c r="F43" s="294" t="s">
        <v>5</v>
      </c>
    </row>
    <row r="44" spans="1:6" ht="15">
      <c r="A44" s="70" t="s">
        <v>81</v>
      </c>
      <c r="B44" s="291">
        <v>0</v>
      </c>
      <c r="C44" s="295" t="s">
        <v>5</v>
      </c>
      <c r="D44" s="292" t="s">
        <v>68</v>
      </c>
      <c r="E44" s="293" t="s">
        <v>5</v>
      </c>
      <c r="F44" s="294" t="s">
        <v>5</v>
      </c>
    </row>
    <row r="45" spans="1:6" ht="15">
      <c r="A45" s="70" t="s">
        <v>82</v>
      </c>
      <c r="B45" s="291">
        <v>0</v>
      </c>
      <c r="C45" s="295" t="s">
        <v>5</v>
      </c>
      <c r="D45" s="292" t="s">
        <v>68</v>
      </c>
      <c r="E45" s="293" t="s">
        <v>5</v>
      </c>
      <c r="F45" s="294" t="s">
        <v>5</v>
      </c>
    </row>
    <row r="46" spans="1:6" ht="15">
      <c r="A46" s="70" t="s">
        <v>83</v>
      </c>
      <c r="B46" s="291">
        <v>0</v>
      </c>
      <c r="C46" s="295" t="s">
        <v>5</v>
      </c>
      <c r="D46" s="292" t="s">
        <v>68</v>
      </c>
      <c r="E46" s="293" t="s">
        <v>68</v>
      </c>
      <c r="F46" s="294" t="s">
        <v>68</v>
      </c>
    </row>
    <row r="47" spans="1:6" ht="15">
      <c r="A47" s="232" t="s">
        <v>239</v>
      </c>
      <c r="B47" s="291">
        <v>0</v>
      </c>
      <c r="C47" s="295" t="s">
        <v>5</v>
      </c>
      <c r="D47" s="292" t="s">
        <v>68</v>
      </c>
      <c r="E47" s="293" t="s">
        <v>5</v>
      </c>
      <c r="F47" s="294" t="s">
        <v>5</v>
      </c>
    </row>
    <row r="48" spans="1:6" ht="15">
      <c r="A48" s="70" t="s">
        <v>84</v>
      </c>
      <c r="B48" s="134">
        <f>SUM(B40:B47)</f>
        <v>0</v>
      </c>
      <c r="C48" s="134">
        <f>SUM(C40:C47)</f>
        <v>0</v>
      </c>
      <c r="D48" s="134">
        <f>SUM(D40:D47)</f>
        <v>0</v>
      </c>
      <c r="E48" s="134">
        <f>SUM(E40:E47)</f>
        <v>0</v>
      </c>
      <c r="F48" s="135">
        <f>SUM(F40:F47)</f>
        <v>0</v>
      </c>
    </row>
    <row r="49" spans="1:6" ht="15">
      <c r="A49" s="69" t="s">
        <v>85</v>
      </c>
      <c r="B49" s="291">
        <v>0</v>
      </c>
      <c r="C49" s="295"/>
      <c r="D49" s="296"/>
      <c r="E49" s="297"/>
      <c r="F49" s="294"/>
    </row>
    <row r="50" spans="1:6" ht="15">
      <c r="A50" s="232" t="s">
        <v>266</v>
      </c>
      <c r="B50" s="291">
        <v>0</v>
      </c>
      <c r="C50" s="295" t="s">
        <v>5</v>
      </c>
      <c r="D50" s="292">
        <f>B50</f>
        <v>0</v>
      </c>
      <c r="E50" s="293" t="s">
        <v>5</v>
      </c>
      <c r="F50" s="294" t="s">
        <v>5</v>
      </c>
    </row>
    <row r="51" spans="1:6" ht="15">
      <c r="A51" s="70" t="s">
        <v>86</v>
      </c>
      <c r="B51" s="291">
        <v>0</v>
      </c>
      <c r="C51" s="295" t="s">
        <v>5</v>
      </c>
      <c r="D51" s="292">
        <f t="shared" ref="D51:D64" si="1">B51</f>
        <v>0</v>
      </c>
      <c r="E51" s="293" t="s">
        <v>5</v>
      </c>
      <c r="F51" s="294" t="s">
        <v>5</v>
      </c>
    </row>
    <row r="52" spans="1:6" ht="15">
      <c r="A52" s="70" t="s">
        <v>87</v>
      </c>
      <c r="B52" s="291">
        <v>0</v>
      </c>
      <c r="C52" s="295" t="s">
        <v>5</v>
      </c>
      <c r="D52" s="292">
        <f t="shared" si="1"/>
        <v>0</v>
      </c>
      <c r="E52" s="293" t="s">
        <v>5</v>
      </c>
      <c r="F52" s="294" t="s">
        <v>5</v>
      </c>
    </row>
    <row r="53" spans="1:6" ht="15">
      <c r="A53" s="70" t="s">
        <v>88</v>
      </c>
      <c r="B53" s="291">
        <v>0</v>
      </c>
      <c r="C53" s="295" t="s">
        <v>5</v>
      </c>
      <c r="D53" s="292">
        <f t="shared" si="1"/>
        <v>0</v>
      </c>
      <c r="E53" s="293" t="s">
        <v>5</v>
      </c>
      <c r="F53" s="294" t="s">
        <v>5</v>
      </c>
    </row>
    <row r="54" spans="1:6" ht="15">
      <c r="A54" s="70" t="s">
        <v>89</v>
      </c>
      <c r="B54" s="291">
        <v>0</v>
      </c>
      <c r="C54" s="295" t="s">
        <v>5</v>
      </c>
      <c r="D54" s="292">
        <f t="shared" si="1"/>
        <v>0</v>
      </c>
      <c r="E54" s="293" t="s">
        <v>5</v>
      </c>
      <c r="F54" s="294" t="s">
        <v>5</v>
      </c>
    </row>
    <row r="55" spans="1:6" ht="15">
      <c r="A55" s="70" t="s">
        <v>90</v>
      </c>
      <c r="B55" s="291">
        <v>0</v>
      </c>
      <c r="C55" s="295" t="s">
        <v>5</v>
      </c>
      <c r="D55" s="292">
        <f t="shared" si="1"/>
        <v>0</v>
      </c>
      <c r="E55" s="293" t="s">
        <v>5</v>
      </c>
      <c r="F55" s="294" t="s">
        <v>5</v>
      </c>
    </row>
    <row r="56" spans="1:6" ht="15">
      <c r="A56" s="71" t="s">
        <v>91</v>
      </c>
      <c r="B56" s="291">
        <v>0</v>
      </c>
      <c r="C56" s="295" t="s">
        <v>5</v>
      </c>
      <c r="D56" s="292">
        <f t="shared" si="1"/>
        <v>0</v>
      </c>
      <c r="E56" s="293" t="s">
        <v>5</v>
      </c>
      <c r="F56" s="294" t="s">
        <v>5</v>
      </c>
    </row>
    <row r="57" spans="1:6" ht="15">
      <c r="A57" s="232" t="s">
        <v>267</v>
      </c>
      <c r="B57" s="291">
        <v>0</v>
      </c>
      <c r="C57" s="295" t="s">
        <v>5</v>
      </c>
      <c r="D57" s="292">
        <f t="shared" si="1"/>
        <v>0</v>
      </c>
      <c r="E57" s="293" t="s">
        <v>5</v>
      </c>
      <c r="F57" s="294" t="s">
        <v>5</v>
      </c>
    </row>
    <row r="58" spans="1:6" ht="15">
      <c r="A58" s="70" t="s">
        <v>92</v>
      </c>
      <c r="B58" s="291">
        <v>0</v>
      </c>
      <c r="C58" s="295" t="s">
        <v>5</v>
      </c>
      <c r="D58" s="292">
        <f t="shared" si="1"/>
        <v>0</v>
      </c>
      <c r="E58" s="293" t="s">
        <v>5</v>
      </c>
      <c r="F58" s="294" t="s">
        <v>5</v>
      </c>
    </row>
    <row r="59" spans="1:6" ht="15">
      <c r="A59" s="232" t="s">
        <v>238</v>
      </c>
      <c r="B59" s="291">
        <v>0</v>
      </c>
      <c r="C59" s="295" t="s">
        <v>5</v>
      </c>
      <c r="D59" s="292">
        <f t="shared" si="1"/>
        <v>0</v>
      </c>
      <c r="E59" s="293" t="s">
        <v>5</v>
      </c>
      <c r="F59" s="294" t="s">
        <v>5</v>
      </c>
    </row>
    <row r="60" spans="1:6" ht="15">
      <c r="A60" s="70" t="s">
        <v>80</v>
      </c>
      <c r="B60" s="291">
        <v>0</v>
      </c>
      <c r="C60" s="295" t="s">
        <v>5</v>
      </c>
      <c r="D60" s="292">
        <f>B60</f>
        <v>0</v>
      </c>
      <c r="E60" s="293" t="s">
        <v>5</v>
      </c>
      <c r="F60" s="294" t="s">
        <v>5</v>
      </c>
    </row>
    <row r="61" spans="1:6" ht="15">
      <c r="A61" s="70" t="s">
        <v>93</v>
      </c>
      <c r="B61" s="291">
        <v>0</v>
      </c>
      <c r="C61" s="295" t="s">
        <v>68</v>
      </c>
      <c r="D61" s="292" t="s">
        <v>68</v>
      </c>
      <c r="E61" s="293" t="s">
        <v>68</v>
      </c>
      <c r="F61" s="294" t="s">
        <v>68</v>
      </c>
    </row>
    <row r="62" spans="1:6" ht="15">
      <c r="A62" s="70" t="s">
        <v>198</v>
      </c>
      <c r="B62" s="291">
        <v>0</v>
      </c>
      <c r="C62" s="295" t="s">
        <v>68</v>
      </c>
      <c r="D62" s="292" t="s">
        <v>68</v>
      </c>
      <c r="E62" s="293" t="s">
        <v>5</v>
      </c>
      <c r="F62" s="294"/>
    </row>
    <row r="63" spans="1:6" ht="25.5">
      <c r="A63" s="70" t="s">
        <v>199</v>
      </c>
      <c r="B63" s="291">
        <v>0</v>
      </c>
      <c r="C63" s="295" t="s">
        <v>68</v>
      </c>
      <c r="D63" s="292" t="s">
        <v>68</v>
      </c>
      <c r="E63" s="293" t="s">
        <v>5</v>
      </c>
      <c r="F63" s="294" t="s">
        <v>5</v>
      </c>
    </row>
    <row r="64" spans="1:6" ht="15">
      <c r="A64" s="70" t="s">
        <v>94</v>
      </c>
      <c r="B64" s="291">
        <v>0</v>
      </c>
      <c r="C64" s="295" t="s">
        <v>5</v>
      </c>
      <c r="D64" s="292">
        <f t="shared" si="1"/>
        <v>0</v>
      </c>
      <c r="E64" s="293" t="s">
        <v>68</v>
      </c>
      <c r="F64" s="294" t="s">
        <v>68</v>
      </c>
    </row>
    <row r="65" spans="1:6" ht="15">
      <c r="A65" s="70" t="s">
        <v>95</v>
      </c>
      <c r="B65" s="168">
        <f>'Rent-up Reserve'!I14</f>
        <v>0</v>
      </c>
      <c r="C65" s="102" t="s">
        <v>68</v>
      </c>
      <c r="D65" s="162" t="s">
        <v>68</v>
      </c>
      <c r="E65" s="163" t="s">
        <v>68</v>
      </c>
      <c r="F65" s="161" t="s">
        <v>68</v>
      </c>
    </row>
    <row r="66" spans="1:6" ht="15">
      <c r="A66" s="70" t="s">
        <v>194</v>
      </c>
      <c r="B66" s="291">
        <v>0</v>
      </c>
      <c r="C66" s="295" t="s">
        <v>68</v>
      </c>
      <c r="D66" s="292" t="s">
        <v>68</v>
      </c>
      <c r="E66" s="293" t="s">
        <v>5</v>
      </c>
      <c r="F66" s="294" t="s">
        <v>5</v>
      </c>
    </row>
    <row r="67" spans="1:6" ht="15">
      <c r="A67" s="232" t="s">
        <v>62</v>
      </c>
      <c r="B67" s="291">
        <v>0</v>
      </c>
      <c r="C67" s="295"/>
      <c r="D67" s="292"/>
      <c r="E67" s="293"/>
      <c r="F67" s="294"/>
    </row>
    <row r="68" spans="1:6" ht="15">
      <c r="A68" s="232" t="s">
        <v>241</v>
      </c>
      <c r="B68" s="291">
        <v>0</v>
      </c>
      <c r="C68" s="295">
        <v>0</v>
      </c>
      <c r="D68" s="292">
        <f>B68</f>
        <v>0</v>
      </c>
      <c r="E68" s="293" t="s">
        <v>5</v>
      </c>
      <c r="F68" s="294" t="s">
        <v>5</v>
      </c>
    </row>
    <row r="69" spans="1:6" ht="15.75" thickBot="1">
      <c r="A69" s="74" t="s">
        <v>96</v>
      </c>
      <c r="B69" s="133">
        <f>SUM(B50:B68)</f>
        <v>0</v>
      </c>
      <c r="C69" s="133">
        <f>SUM(C50:C68)</f>
        <v>0</v>
      </c>
      <c r="D69" s="133">
        <f>SUM(D50:D68)</f>
        <v>0</v>
      </c>
      <c r="E69" s="133">
        <f>SUM(E50:E68)</f>
        <v>0</v>
      </c>
      <c r="F69" s="136">
        <f>SUM(F50:F68)</f>
        <v>0</v>
      </c>
    </row>
    <row r="70" spans="1:6" ht="28.5" customHeight="1" thickTop="1">
      <c r="A70" s="78" t="s">
        <v>53</v>
      </c>
      <c r="B70" s="164" t="s">
        <v>54</v>
      </c>
      <c r="C70" s="164" t="s">
        <v>55</v>
      </c>
      <c r="D70" s="165" t="s">
        <v>56</v>
      </c>
      <c r="E70" s="166" t="s">
        <v>57</v>
      </c>
      <c r="F70" s="167" t="s">
        <v>58</v>
      </c>
    </row>
    <row r="71" spans="1:6" ht="15">
      <c r="A71" s="69" t="s">
        <v>97</v>
      </c>
      <c r="B71" s="102"/>
      <c r="C71" s="102"/>
      <c r="D71" s="159"/>
      <c r="E71" s="160"/>
      <c r="F71" s="161"/>
    </row>
    <row r="72" spans="1:6" ht="15">
      <c r="A72" s="70" t="s">
        <v>98</v>
      </c>
      <c r="B72" s="291">
        <v>0</v>
      </c>
      <c r="C72" s="292" t="s">
        <v>68</v>
      </c>
      <c r="D72" s="292" t="s">
        <v>68</v>
      </c>
      <c r="E72" s="293" t="s">
        <v>5</v>
      </c>
      <c r="F72" s="294" t="s">
        <v>5</v>
      </c>
    </row>
    <row r="73" spans="1:6" ht="15">
      <c r="A73" s="70" t="s">
        <v>99</v>
      </c>
      <c r="B73" s="291">
        <v>0</v>
      </c>
      <c r="C73" s="292" t="s">
        <v>68</v>
      </c>
      <c r="D73" s="292" t="s">
        <v>68</v>
      </c>
      <c r="E73" s="293" t="s">
        <v>5</v>
      </c>
      <c r="F73" s="294" t="s">
        <v>5</v>
      </c>
    </row>
    <row r="74" spans="1:6" ht="15">
      <c r="A74" s="70" t="s">
        <v>100</v>
      </c>
      <c r="B74" s="291">
        <v>0</v>
      </c>
      <c r="C74" s="292" t="s">
        <v>68</v>
      </c>
      <c r="D74" s="292" t="s">
        <v>68</v>
      </c>
      <c r="E74" s="293" t="s">
        <v>5</v>
      </c>
      <c r="F74" s="294" t="s">
        <v>5</v>
      </c>
    </row>
    <row r="75" spans="1:6" ht="15">
      <c r="A75" s="70" t="s">
        <v>80</v>
      </c>
      <c r="B75" s="291">
        <v>0</v>
      </c>
      <c r="C75" s="292" t="s">
        <v>68</v>
      </c>
      <c r="D75" s="292" t="s">
        <v>68</v>
      </c>
      <c r="E75" s="293" t="s">
        <v>5</v>
      </c>
      <c r="F75" s="294" t="s">
        <v>5</v>
      </c>
    </row>
    <row r="76" spans="1:6" ht="15">
      <c r="A76" s="70" t="s">
        <v>101</v>
      </c>
      <c r="B76" s="291">
        <v>0</v>
      </c>
      <c r="C76" s="292" t="s">
        <v>68</v>
      </c>
      <c r="D76" s="292" t="s">
        <v>68</v>
      </c>
      <c r="E76" s="293" t="s">
        <v>5</v>
      </c>
      <c r="F76" s="294" t="s">
        <v>5</v>
      </c>
    </row>
    <row r="77" spans="1:6" ht="15">
      <c r="A77" s="232" t="s">
        <v>240</v>
      </c>
      <c r="B77" s="291">
        <v>0</v>
      </c>
      <c r="C77" s="292" t="s">
        <v>68</v>
      </c>
      <c r="D77" s="292" t="s">
        <v>68</v>
      </c>
      <c r="E77" s="293" t="s">
        <v>5</v>
      </c>
      <c r="F77" s="294" t="s">
        <v>5</v>
      </c>
    </row>
    <row r="78" spans="1:6" ht="15.75" thickBot="1">
      <c r="A78" s="70" t="s">
        <v>102</v>
      </c>
      <c r="B78" s="134">
        <f>SUM(B72:B77)</f>
        <v>0</v>
      </c>
      <c r="C78" s="134">
        <f>SUM(C72:C77)</f>
        <v>0</v>
      </c>
      <c r="D78" s="134">
        <f>SUM(D72:D77)</f>
        <v>0</v>
      </c>
      <c r="E78" s="134">
        <f>SUM(E72:E77)</f>
        <v>0</v>
      </c>
      <c r="F78" s="135">
        <f>SUM(F72:F77)</f>
        <v>0</v>
      </c>
    </row>
    <row r="79" spans="1:6" ht="17.25" thickTop="1" thickBot="1">
      <c r="A79" s="182" t="s">
        <v>224</v>
      </c>
      <c r="B79" s="183">
        <f>B8+B29+B37+B48+B69+B78</f>
        <v>0</v>
      </c>
      <c r="C79" s="183">
        <f>C8+C29+C37+C48+C69+C78</f>
        <v>0</v>
      </c>
      <c r="D79" s="183">
        <f>D8+D29+D37+D48+D69+D78</f>
        <v>0</v>
      </c>
      <c r="E79" s="183">
        <f>E8+E29+E37+E48+E69+E78</f>
        <v>0</v>
      </c>
      <c r="F79" s="183">
        <f>F8+F29+F37+F48+F69+F78</f>
        <v>0</v>
      </c>
    </row>
    <row r="80" spans="1:6" ht="15.75" thickTop="1">
      <c r="A80" s="69" t="s">
        <v>103</v>
      </c>
      <c r="B80" s="178"/>
      <c r="C80" s="178"/>
      <c r="D80" s="179"/>
      <c r="E80" s="180"/>
      <c r="F80" s="181"/>
    </row>
    <row r="81" spans="1:8" ht="15">
      <c r="A81" s="232" t="s">
        <v>331</v>
      </c>
      <c r="B81" s="291">
        <v>0</v>
      </c>
      <c r="C81" s="295">
        <v>0</v>
      </c>
      <c r="D81" s="292">
        <f>B81</f>
        <v>0</v>
      </c>
      <c r="E81" s="293" t="s">
        <v>5</v>
      </c>
      <c r="F81" s="294" t="s">
        <v>5</v>
      </c>
    </row>
    <row r="82" spans="1:8" ht="15">
      <c r="A82" s="232" t="s">
        <v>330</v>
      </c>
      <c r="B82" s="291">
        <v>0</v>
      </c>
      <c r="C82" s="295"/>
      <c r="D82" s="292"/>
      <c r="E82" s="293"/>
      <c r="F82" s="294"/>
    </row>
    <row r="83" spans="1:8" ht="15">
      <c r="A83" s="232" t="s">
        <v>242</v>
      </c>
      <c r="B83" s="291">
        <v>0</v>
      </c>
      <c r="C83" s="295" t="s">
        <v>5</v>
      </c>
      <c r="D83" s="292">
        <f>B83</f>
        <v>0</v>
      </c>
      <c r="E83" s="293" t="s">
        <v>5</v>
      </c>
      <c r="F83" s="294" t="s">
        <v>5</v>
      </c>
    </row>
    <row r="84" spans="1:8" ht="18.75" customHeight="1" thickBot="1">
      <c r="A84" s="185" t="s">
        <v>334</v>
      </c>
      <c r="B84" s="134">
        <f>SUM(B81:B83)</f>
        <v>0</v>
      </c>
      <c r="C84" s="134">
        <f>SUM(C81:C83)</f>
        <v>0</v>
      </c>
      <c r="D84" s="134">
        <f>SUM(D81:D83)</f>
        <v>0</v>
      </c>
      <c r="E84" s="134">
        <f>SUM(E81:E83)</f>
        <v>0</v>
      </c>
      <c r="F84" s="135">
        <f>SUM(F81:F83)</f>
        <v>0</v>
      </c>
    </row>
    <row r="85" spans="1:8" ht="17.25" thickTop="1" thickBot="1">
      <c r="A85" s="182" t="s">
        <v>105</v>
      </c>
      <c r="B85" s="183">
        <f>B79+B84</f>
        <v>0</v>
      </c>
      <c r="C85" s="183">
        <f>C79+C84</f>
        <v>0</v>
      </c>
      <c r="D85" s="183">
        <f>D79+D84</f>
        <v>0</v>
      </c>
      <c r="E85" s="183">
        <f>E79+E84</f>
        <v>0</v>
      </c>
      <c r="F85" s="183">
        <f>F79+F84</f>
        <v>0</v>
      </c>
    </row>
    <row r="86" spans="1:8" ht="13.5" thickTop="1"/>
    <row r="87" spans="1:8">
      <c r="A87" s="253"/>
      <c r="B87" s="254"/>
      <c r="C87" s="254"/>
    </row>
    <row r="88" spans="1:8">
      <c r="A88" s="487" t="s">
        <v>216</v>
      </c>
      <c r="B88" s="487"/>
      <c r="C88" s="487"/>
    </row>
    <row r="89" spans="1:8">
      <c r="A89" s="418" t="s">
        <v>333</v>
      </c>
      <c r="B89" s="419" t="str">
        <f>IF(B84&gt;((B8*0.05)+(B79-B8)*0.15),"Over", "Under")</f>
        <v>Under</v>
      </c>
      <c r="C89" s="420">
        <f>B84-((B8*0.05)+(B79-B8)*0.15)</f>
        <v>0</v>
      </c>
    </row>
    <row r="90" spans="1:8" ht="13.5" thickBot="1"/>
    <row r="91" spans="1:8" ht="15.75">
      <c r="A91" s="488" t="s">
        <v>212</v>
      </c>
      <c r="B91" s="489"/>
      <c r="C91" s="489"/>
      <c r="D91" s="490"/>
      <c r="E91" s="63"/>
    </row>
    <row r="92" spans="1:8" ht="15.75">
      <c r="A92" s="431"/>
      <c r="B92" s="432" t="s">
        <v>214</v>
      </c>
      <c r="C92" s="432" t="s">
        <v>210</v>
      </c>
      <c r="D92" s="433" t="s">
        <v>211</v>
      </c>
      <c r="E92" s="63"/>
    </row>
    <row r="93" spans="1:8" ht="15.75">
      <c r="A93" s="431" t="s">
        <v>208</v>
      </c>
      <c r="B93" s="432" t="s">
        <v>209</v>
      </c>
      <c r="C93" s="432" t="s">
        <v>213</v>
      </c>
      <c r="D93" s="433"/>
      <c r="E93" s="158"/>
      <c r="F93" s="158"/>
      <c r="G93" s="158"/>
      <c r="H93" s="158"/>
    </row>
    <row r="94" spans="1:8" ht="19.5">
      <c r="A94" s="434">
        <v>0</v>
      </c>
      <c r="B94" s="435">
        <v>187658</v>
      </c>
      <c r="C94" s="436">
        <f>SUM('Project Income and Expense'!B6:B8)</f>
        <v>0</v>
      </c>
      <c r="D94" s="437">
        <f>IF(C94&gt;0,C94*B94,0)</f>
        <v>0</v>
      </c>
      <c r="E94" s="158"/>
      <c r="F94" s="492"/>
      <c r="G94" s="492"/>
      <c r="H94" s="158"/>
    </row>
    <row r="95" spans="1:8" ht="19.5">
      <c r="A95" s="434">
        <v>1</v>
      </c>
      <c r="B95" s="435">
        <v>215122</v>
      </c>
      <c r="C95" s="436">
        <f>SUM('Project Income and Expense'!B14:B16)</f>
        <v>0</v>
      </c>
      <c r="D95" s="437">
        <f>IF(C95&gt;0,C95*B95,0)</f>
        <v>0</v>
      </c>
      <c r="E95" s="158"/>
      <c r="F95" s="492"/>
      <c r="G95" s="492"/>
      <c r="H95" s="158"/>
    </row>
    <row r="96" spans="1:8" ht="19.5">
      <c r="A96" s="434">
        <v>2</v>
      </c>
      <c r="B96" s="435">
        <v>261595</v>
      </c>
      <c r="C96" s="436">
        <f>SUM('Project Income and Expense'!B22:B24)</f>
        <v>0</v>
      </c>
      <c r="D96" s="437">
        <f>IF(C96&gt;0,C96*B96,0)</f>
        <v>0</v>
      </c>
      <c r="E96" s="158"/>
      <c r="F96" s="492"/>
      <c r="G96" s="492"/>
      <c r="H96" s="158"/>
    </row>
    <row r="97" spans="1:8" ht="19.5">
      <c r="A97" s="434">
        <v>3</v>
      </c>
      <c r="B97" s="435">
        <v>338419</v>
      </c>
      <c r="C97" s="436">
        <f>SUM('Project Income and Expense'!B30:B32)</f>
        <v>0</v>
      </c>
      <c r="D97" s="437">
        <f>IF(C97&gt;0,C97*B97,0)</f>
        <v>0</v>
      </c>
      <c r="E97" s="158"/>
      <c r="F97" s="492"/>
      <c r="G97" s="492"/>
      <c r="H97" s="158"/>
    </row>
    <row r="98" spans="1:8" ht="19.5">
      <c r="A98" s="438" t="s">
        <v>228</v>
      </c>
      <c r="B98" s="435">
        <v>371477</v>
      </c>
      <c r="C98" s="436">
        <f>SUM('Project Income and Expense'!B38:B40)+SUM('Project Income and Expense'!B46:B48)</f>
        <v>0</v>
      </c>
      <c r="D98" s="437">
        <f>IF(C98&gt;0,C98*B98,0)</f>
        <v>0</v>
      </c>
      <c r="E98" s="158"/>
      <c r="F98" s="492"/>
      <c r="G98" s="492"/>
      <c r="H98" s="158"/>
    </row>
    <row r="99" spans="1:8" ht="16.5" thickBot="1">
      <c r="A99" s="439"/>
      <c r="B99" s="440" t="s">
        <v>192</v>
      </c>
      <c r="C99" s="441">
        <f>SUM(C94:C98)</f>
        <v>0</v>
      </c>
      <c r="D99" s="442">
        <f>SUM(D94:D98)</f>
        <v>0</v>
      </c>
      <c r="E99" s="63"/>
    </row>
    <row r="101" spans="1:8" ht="13.5" thickBot="1"/>
    <row r="102" spans="1:8" ht="15.75">
      <c r="A102" s="488" t="s">
        <v>631</v>
      </c>
      <c r="B102" s="489"/>
      <c r="C102" s="489"/>
      <c r="D102" s="489"/>
      <c r="E102" s="491" t="s">
        <v>638</v>
      </c>
      <c r="F102" s="491"/>
      <c r="G102" s="491"/>
      <c r="H102" s="485" t="s">
        <v>639</v>
      </c>
    </row>
    <row r="103" spans="1:8" ht="15">
      <c r="A103" s="421"/>
      <c r="B103" s="422" t="s">
        <v>632</v>
      </c>
      <c r="C103" s="422" t="s">
        <v>633</v>
      </c>
      <c r="D103" s="422" t="s">
        <v>634</v>
      </c>
      <c r="E103" s="422" t="s">
        <v>632</v>
      </c>
      <c r="F103" s="422" t="s">
        <v>633</v>
      </c>
      <c r="G103" s="422" t="s">
        <v>634</v>
      </c>
      <c r="H103" s="486"/>
    </row>
    <row r="104" spans="1:8" ht="15">
      <c r="A104" s="423" t="s">
        <v>635</v>
      </c>
      <c r="B104" s="424">
        <v>338600</v>
      </c>
      <c r="C104" s="424">
        <v>374000</v>
      </c>
      <c r="D104" s="424">
        <v>400400</v>
      </c>
      <c r="E104" s="425">
        <f>'Project Income and Expense'!$B$8+'Project Income and Expense'!$B$16</f>
        <v>0</v>
      </c>
      <c r="F104" s="425">
        <f>'Project Income and Expense'!$B$24</f>
        <v>0</v>
      </c>
      <c r="G104" s="425">
        <f>'Project Income and Expense'!$B$32+'Project Income and Expense'!$B$40+'Project Income and Expense'!$B$48</f>
        <v>0</v>
      </c>
      <c r="H104" s="426">
        <f>(B104*E104)+(C104*F104)+(D104*G104)</f>
        <v>0</v>
      </c>
    </row>
    <row r="105" spans="1:8" ht="15">
      <c r="A105" s="423" t="s">
        <v>636</v>
      </c>
      <c r="B105" s="424">
        <v>379200</v>
      </c>
      <c r="C105" s="424">
        <v>418400</v>
      </c>
      <c r="D105" s="424">
        <v>448100</v>
      </c>
      <c r="E105" s="425">
        <f>'Project Income and Expense'!$B$8+'Project Income and Expense'!$B$16</f>
        <v>0</v>
      </c>
      <c r="F105" s="425">
        <f>'Project Income and Expense'!$B$24</f>
        <v>0</v>
      </c>
      <c r="G105" s="425">
        <f>'Project Income and Expense'!$B$32+'Project Income and Expense'!$B$40+'Project Income and Expense'!$B$48</f>
        <v>0</v>
      </c>
      <c r="H105" s="426">
        <f t="shared" ref="H105:H106" si="2">(B105*E105)+(C105*F105)+(D105*G105)</f>
        <v>0</v>
      </c>
    </row>
    <row r="106" spans="1:8" ht="15.75" thickBot="1">
      <c r="A106" s="427" t="s">
        <v>637</v>
      </c>
      <c r="B106" s="428">
        <v>499600</v>
      </c>
      <c r="C106" s="428">
        <v>556200</v>
      </c>
      <c r="D106" s="428">
        <v>600000</v>
      </c>
      <c r="E106" s="429">
        <f>'Project Income and Expense'!$B$8+'Project Income and Expense'!$B$16</f>
        <v>0</v>
      </c>
      <c r="F106" s="429">
        <f>'Project Income and Expense'!$B$24</f>
        <v>0</v>
      </c>
      <c r="G106" s="429">
        <f>'Project Income and Expense'!$B$32+'Project Income and Expense'!$B$40+'Project Income and Expense'!$B$48</f>
        <v>0</v>
      </c>
      <c r="H106" s="430">
        <f t="shared" si="2"/>
        <v>0</v>
      </c>
    </row>
  </sheetData>
  <mergeCells count="10">
    <mergeCell ref="H102:H103"/>
    <mergeCell ref="A88:C88"/>
    <mergeCell ref="A91:D91"/>
    <mergeCell ref="A102:D102"/>
    <mergeCell ref="E102:G102"/>
    <mergeCell ref="F98:G98"/>
    <mergeCell ref="F94:G94"/>
    <mergeCell ref="F95:G95"/>
    <mergeCell ref="F96:G96"/>
    <mergeCell ref="F97:G97"/>
  </mergeCells>
  <phoneticPr fontId="0" type="noConversion"/>
  <conditionalFormatting sqref="B27">
    <cfRule type="cellIs" dxfId="11" priority="5" stopIfTrue="1" operator="lessThanOrEqual">
      <formula>($B$25+$B$26)*0.1</formula>
    </cfRule>
    <cfRule type="cellIs" dxfId="10" priority="6" stopIfTrue="1" operator="greaterThan">
      <formula>($B$25+$B$26)*0.1</formula>
    </cfRule>
    <cfRule type="cellIs" dxfId="9" priority="7" stopIfTrue="1" operator="lessThanOrEqual">
      <formula>$B$25*0.1</formula>
    </cfRule>
    <cfRule type="cellIs" dxfId="8" priority="8" stopIfTrue="1" operator="greaterThan">
      <formula>$B$25*0.1</formula>
    </cfRule>
    <cfRule type="cellIs" dxfId="7" priority="9" stopIfTrue="1" operator="greaterThan">
      <formula>"B24*.1"</formula>
    </cfRule>
  </conditionalFormatting>
  <conditionalFormatting sqref="B28">
    <cfRule type="cellIs" dxfId="6" priority="2" stopIfTrue="1" operator="lessThanOrEqual">
      <formula>($B$25+$B$26)*0.1</formula>
    </cfRule>
    <cfRule type="cellIs" dxfId="5" priority="3" stopIfTrue="1" operator="lessThanOrEqual">
      <formula>$B$25*0.1</formula>
    </cfRule>
    <cfRule type="cellIs" dxfId="4" priority="4" stopIfTrue="1" operator="greaterThan">
      <formula>$B$25*0.1</formula>
    </cfRule>
  </conditionalFormatting>
  <conditionalFormatting sqref="C89">
    <cfRule type="cellIs" dxfId="3" priority="1" stopIfTrue="1" operator="greaterThan">
      <formula>0</formula>
    </cfRule>
  </conditionalFormatting>
  <pageMargins left="0.75" right="0.75" top="0.78" bottom="0.5" header="0.5" footer="0.5"/>
  <pageSetup scale="95" orientation="landscape" horizontalDpi="4294967292" r:id="rId1"/>
  <headerFooter alignWithMargins="0">
    <oddHeader>&amp;LGOAL 2008: Section IV</oddHeader>
    <oddFooter>&amp;L&amp;F&amp;C&amp;A&amp;R&amp;D</oddFooter>
  </headerFooter>
  <rowBreaks count="2" manualBreakCount="2">
    <brk id="37" max="5" man="1"/>
    <brk id="69" max="5" man="1"/>
  </rowBreaks>
  <ignoredErrors>
    <ignoredError sqref="D31:D32 D34:D37 B37:C37 E37:F37 B48:F48 D64 B65 D68:D69 B69:C69 E69:F69 B78:F78 D83:D84 E84:F84 B84:C84 D50:D60 D81 B85"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R35"/>
  <sheetViews>
    <sheetView topLeftCell="A9" workbookViewId="0">
      <selection activeCell="H6" sqref="H6"/>
    </sheetView>
  </sheetViews>
  <sheetFormatPr defaultRowHeight="12.75"/>
  <cols>
    <col min="1" max="1" width="78.42578125" customWidth="1"/>
    <col min="2" max="2" width="16.28515625" customWidth="1"/>
    <col min="3" max="3" width="12.7109375" customWidth="1"/>
  </cols>
  <sheetData>
    <row r="1" spans="1:18">
      <c r="A1" s="127">
        <f>Summary!C3</f>
        <v>0</v>
      </c>
    </row>
    <row r="2" spans="1:18" ht="16.5" thickBot="1">
      <c r="A2" s="493" t="s">
        <v>227</v>
      </c>
      <c r="B2" s="494"/>
      <c r="C2" s="3"/>
      <c r="D2" s="63"/>
      <c r="E2" s="63"/>
    </row>
    <row r="3" spans="1:18" ht="16.5" thickTop="1">
      <c r="A3" s="64" t="s">
        <v>44</v>
      </c>
      <c r="B3" s="129">
        <f>'Project Development Cost'!B85</f>
        <v>0</v>
      </c>
      <c r="C3" s="3"/>
      <c r="D3" s="63"/>
      <c r="E3" s="63"/>
      <c r="I3" s="233"/>
    </row>
    <row r="4" spans="1:18" ht="16.5" customHeight="1">
      <c r="A4" s="65" t="s">
        <v>217</v>
      </c>
      <c r="B4" s="130">
        <f>'Project Development Cost'!D85</f>
        <v>0</v>
      </c>
      <c r="C4" s="3"/>
      <c r="D4" s="63"/>
      <c r="E4" s="63"/>
      <c r="I4" s="233"/>
      <c r="K4" s="281"/>
      <c r="L4" s="281"/>
      <c r="M4" s="281" t="s">
        <v>108</v>
      </c>
      <c r="N4" s="281"/>
      <c r="O4" s="281"/>
      <c r="P4" s="281"/>
      <c r="Q4" s="281"/>
      <c r="R4" s="281"/>
    </row>
    <row r="5" spans="1:18" ht="15.75">
      <c r="A5" s="65" t="s">
        <v>45</v>
      </c>
      <c r="B5" s="298">
        <v>0</v>
      </c>
      <c r="C5" s="3"/>
      <c r="D5" s="63"/>
      <c r="E5" s="63"/>
      <c r="K5" s="281"/>
      <c r="L5" s="281"/>
      <c r="M5" s="281"/>
      <c r="N5" s="281"/>
      <c r="O5" s="281"/>
      <c r="P5" s="281"/>
      <c r="Q5" s="281"/>
      <c r="R5" s="281"/>
    </row>
    <row r="6" spans="1:18" ht="45">
      <c r="A6" s="65" t="s">
        <v>51</v>
      </c>
      <c r="B6" s="298">
        <v>0</v>
      </c>
      <c r="C6" s="3"/>
      <c r="D6" s="63"/>
      <c r="E6" s="63"/>
      <c r="K6" s="281"/>
      <c r="L6" s="281"/>
      <c r="M6" s="281"/>
      <c r="N6" s="281"/>
      <c r="O6" s="281"/>
      <c r="P6" s="281"/>
      <c r="Q6" s="281"/>
      <c r="R6" s="281"/>
    </row>
    <row r="7" spans="1:18" ht="15.75">
      <c r="A7" s="65" t="s">
        <v>46</v>
      </c>
      <c r="B7" s="298">
        <v>0</v>
      </c>
      <c r="C7" s="3"/>
      <c r="D7" s="63"/>
      <c r="E7" s="63"/>
      <c r="K7" s="281"/>
      <c r="L7" s="281"/>
      <c r="M7" s="281"/>
      <c r="N7" s="281"/>
      <c r="O7" s="281"/>
      <c r="P7" s="281"/>
      <c r="Q7" s="281"/>
      <c r="R7" s="281"/>
    </row>
    <row r="8" spans="1:18" ht="15.75">
      <c r="A8" s="66" t="s">
        <v>47</v>
      </c>
      <c r="B8" s="147">
        <f>B4-SUM(B5:B7)</f>
        <v>0</v>
      </c>
      <c r="C8" s="3"/>
      <c r="D8" s="63"/>
      <c r="E8" s="63"/>
      <c r="K8" s="281"/>
      <c r="L8" s="281" t="s">
        <v>108</v>
      </c>
      <c r="M8" s="281"/>
      <c r="N8" s="281"/>
      <c r="O8" s="281"/>
      <c r="P8" s="281"/>
      <c r="Q8" s="281"/>
      <c r="R8" s="281"/>
    </row>
    <row r="9" spans="1:18" ht="30">
      <c r="A9" s="67" t="s">
        <v>237</v>
      </c>
      <c r="B9" s="100"/>
      <c r="C9" s="3"/>
      <c r="D9" s="63"/>
      <c r="E9" s="63"/>
      <c r="K9" s="281"/>
      <c r="L9" s="281" t="s">
        <v>109</v>
      </c>
      <c r="M9" s="281"/>
      <c r="N9" s="281"/>
      <c r="O9" s="281"/>
      <c r="P9" s="281"/>
      <c r="Q9" s="281"/>
      <c r="R9" s="281"/>
    </row>
    <row r="10" spans="1:18" ht="15.75">
      <c r="A10" s="65" t="s">
        <v>332</v>
      </c>
      <c r="B10" s="298" t="s">
        <v>109</v>
      </c>
      <c r="C10" s="3"/>
      <c r="D10" s="63"/>
      <c r="E10" s="63"/>
      <c r="K10" s="281"/>
      <c r="L10" s="281"/>
      <c r="M10" s="281"/>
      <c r="N10" s="281"/>
      <c r="O10" s="281"/>
      <c r="P10" s="281"/>
      <c r="Q10" s="281"/>
      <c r="R10" s="281"/>
    </row>
    <row r="11" spans="1:18" ht="15.75">
      <c r="A11" s="229" t="s">
        <v>563</v>
      </c>
      <c r="B11" s="298" t="s">
        <v>109</v>
      </c>
      <c r="C11" s="3"/>
      <c r="D11" s="63"/>
      <c r="E11" s="63"/>
      <c r="K11" s="281"/>
      <c r="L11" s="281"/>
      <c r="M11" s="281"/>
      <c r="N11" s="281"/>
      <c r="O11" s="281"/>
      <c r="P11" s="281"/>
      <c r="Q11" s="281"/>
      <c r="R11" s="281"/>
    </row>
    <row r="12" spans="1:18" ht="15.75">
      <c r="A12" s="227" t="s">
        <v>313</v>
      </c>
      <c r="B12" s="228">
        <f>IF(B10="Yes",B8*1.3,IF(B11="Yes",B8*1.3,B8))</f>
        <v>0</v>
      </c>
      <c r="C12" s="3"/>
      <c r="D12" s="63"/>
      <c r="E12" s="63"/>
    </row>
    <row r="13" spans="1:18" ht="15.75">
      <c r="A13" s="67" t="s">
        <v>48</v>
      </c>
      <c r="B13" s="101"/>
      <c r="C13" s="3"/>
      <c r="D13" s="63"/>
      <c r="E13" s="63"/>
    </row>
    <row r="14" spans="1:18" ht="61.5" customHeight="1">
      <c r="A14" s="65" t="s">
        <v>235</v>
      </c>
      <c r="B14" s="299"/>
      <c r="C14" s="3"/>
      <c r="D14" s="63"/>
      <c r="E14" s="63"/>
    </row>
    <row r="15" spans="1:18" ht="15.75">
      <c r="A15" s="66" t="s">
        <v>314</v>
      </c>
      <c r="B15" s="147">
        <f>B12*B14</f>
        <v>0</v>
      </c>
      <c r="C15" s="3"/>
      <c r="D15" s="63"/>
      <c r="E15" s="63"/>
    </row>
    <row r="16" spans="1:18" ht="62.25" customHeight="1">
      <c r="A16" s="65" t="s">
        <v>236</v>
      </c>
      <c r="B16" s="300">
        <v>0</v>
      </c>
      <c r="C16" s="3"/>
      <c r="D16" s="63"/>
      <c r="E16" s="63"/>
    </row>
    <row r="17" spans="1:5" ht="28.5">
      <c r="A17" s="66" t="s">
        <v>315</v>
      </c>
      <c r="B17" s="147">
        <f>B15*B16</f>
        <v>0</v>
      </c>
      <c r="C17" s="3"/>
      <c r="D17" s="63"/>
      <c r="E17" s="63"/>
    </row>
    <row r="18" spans="1:5" ht="15.75">
      <c r="A18" s="65" t="s">
        <v>49</v>
      </c>
      <c r="B18" s="130">
        <f>'Project Development Cost'!C8</f>
        <v>0</v>
      </c>
      <c r="C18" s="3"/>
      <c r="D18" s="63"/>
      <c r="E18" s="63"/>
    </row>
    <row r="19" spans="1:5" ht="60">
      <c r="A19" s="65" t="s">
        <v>124</v>
      </c>
      <c r="B19" s="300">
        <v>0</v>
      </c>
      <c r="C19" s="3"/>
      <c r="D19" s="63"/>
      <c r="E19" s="63"/>
    </row>
    <row r="20" spans="1:5" ht="45">
      <c r="A20" s="65" t="s">
        <v>125</v>
      </c>
      <c r="B20" s="300">
        <v>0</v>
      </c>
      <c r="C20" s="3"/>
      <c r="D20" s="63"/>
      <c r="E20" s="63"/>
    </row>
    <row r="21" spans="1:5" ht="42.75">
      <c r="A21" s="66" t="s">
        <v>316</v>
      </c>
      <c r="B21" s="131">
        <f>B18*B20*B19</f>
        <v>0</v>
      </c>
      <c r="C21" s="3"/>
      <c r="D21" s="63"/>
      <c r="E21" s="63"/>
    </row>
    <row r="22" spans="1:5" ht="31.5">
      <c r="A22" s="68" t="s">
        <v>317</v>
      </c>
      <c r="B22" s="147">
        <f>B17+B21</f>
        <v>0</v>
      </c>
      <c r="C22" s="3"/>
      <c r="D22" s="63"/>
      <c r="E22" s="63"/>
    </row>
    <row r="23" spans="1:5" ht="16.5" thickBot="1">
      <c r="A23" s="9"/>
      <c r="B23" s="3"/>
      <c r="C23" s="3"/>
      <c r="D23" s="63"/>
      <c r="E23" s="63"/>
    </row>
    <row r="24" spans="1:5" ht="16.5" thickTop="1">
      <c r="A24" s="98" t="s">
        <v>50</v>
      </c>
      <c r="B24" s="108"/>
      <c r="C24" s="3"/>
      <c r="D24" s="63"/>
      <c r="E24" s="63"/>
    </row>
    <row r="25" spans="1:5" ht="15.75">
      <c r="A25" s="99" t="s">
        <v>137</v>
      </c>
      <c r="B25" s="132">
        <f>B22</f>
        <v>0</v>
      </c>
      <c r="C25" s="3"/>
      <c r="D25" s="63"/>
      <c r="E25" s="63"/>
    </row>
    <row r="26" spans="1:5" ht="15.75">
      <c r="A26" s="106" t="s">
        <v>226</v>
      </c>
      <c r="B26" s="109">
        <v>0.85</v>
      </c>
      <c r="C26" s="63"/>
      <c r="D26" s="63"/>
      <c r="E26" s="63"/>
    </row>
    <row r="27" spans="1:5" ht="15.75">
      <c r="A27" s="99" t="s">
        <v>202</v>
      </c>
      <c r="B27" s="109">
        <v>0.99990000000000001</v>
      </c>
      <c r="C27" s="63"/>
      <c r="D27" s="63"/>
      <c r="E27" s="63"/>
    </row>
    <row r="28" spans="1:5" ht="31.5">
      <c r="A28" s="106" t="s">
        <v>135</v>
      </c>
      <c r="B28" s="170">
        <f>SUM('Sources of Funds'!F15:F19)</f>
        <v>0</v>
      </c>
      <c r="C28" s="3"/>
      <c r="D28" s="63"/>
      <c r="E28" s="63"/>
    </row>
    <row r="29" spans="1:5" ht="31.5">
      <c r="A29" s="99" t="s">
        <v>200</v>
      </c>
      <c r="B29" s="170">
        <f>SUM('Sources of Funds'!F6:F13)</f>
        <v>0</v>
      </c>
      <c r="C29" s="3"/>
      <c r="D29" s="63"/>
      <c r="E29" s="63"/>
    </row>
    <row r="30" spans="1:5" ht="15.75">
      <c r="A30" s="99" t="s">
        <v>136</v>
      </c>
      <c r="B30" s="170">
        <f>'Project Development Cost'!B85</f>
        <v>0</v>
      </c>
      <c r="C30" s="3"/>
      <c r="D30" s="63"/>
      <c r="E30" s="63"/>
    </row>
    <row r="31" spans="1:5" ht="15.75">
      <c r="A31" s="107" t="s">
        <v>133</v>
      </c>
      <c r="B31" s="171">
        <f>B30-B28-B29</f>
        <v>0</v>
      </c>
      <c r="C31" s="63"/>
      <c r="D31" s="63"/>
      <c r="E31" s="63"/>
    </row>
    <row r="32" spans="1:5" ht="15.75">
      <c r="A32" s="116" t="s">
        <v>134</v>
      </c>
      <c r="B32" s="172">
        <f>((B31/(B26*B27))/10)</f>
        <v>0</v>
      </c>
      <c r="C32" s="63"/>
      <c r="D32" s="63"/>
      <c r="E32" s="63"/>
    </row>
    <row r="33" spans="1:2" ht="15.75" customHeight="1">
      <c r="A33" s="116" t="s">
        <v>138</v>
      </c>
      <c r="B33" s="173">
        <f>IF(B25&lt;B32,B25,B32)</f>
        <v>0</v>
      </c>
    </row>
    <row r="34" spans="1:2" ht="16.5" thickBot="1">
      <c r="A34" s="117" t="s">
        <v>139</v>
      </c>
      <c r="B34" s="174">
        <f>(B33*10)*B26*B27</f>
        <v>0</v>
      </c>
    </row>
    <row r="35" spans="1:2" ht="13.5" thickTop="1"/>
  </sheetData>
  <mergeCells count="1">
    <mergeCell ref="A2:B2"/>
  </mergeCells>
  <phoneticPr fontId="0" type="noConversion"/>
  <dataValidations count="1">
    <dataValidation type="list" allowBlank="1" showInputMessage="1" showErrorMessage="1" sqref="B10:B11" xr:uid="{00000000-0002-0000-0800-000000000000}">
      <formula1>DropList</formula1>
    </dataValidation>
  </dataValidations>
  <pageMargins left="0.75" right="0.75" top="0.71" bottom="0.82" header="0.5" footer="0.5"/>
  <pageSetup scale="95" fitToHeight="2" orientation="portrait" horizontalDpi="4294967292" r:id="rId1"/>
  <headerFooter alignWithMargins="0">
    <oddHeader>&amp;LGOAL 2008: Section IV</oddHeader>
    <oddFooter>&amp;L&amp;F&amp;C&amp;A&amp;R&amp;D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Instructions</vt:lpstr>
      <vt:lpstr>Summary</vt:lpstr>
      <vt:lpstr>Sensitivity Analysis</vt:lpstr>
      <vt:lpstr>Project Income and Expense</vt:lpstr>
      <vt:lpstr>Utility Allowances</vt:lpstr>
      <vt:lpstr>30 Year Proforma</vt:lpstr>
      <vt:lpstr>Rent-up Reserve</vt:lpstr>
      <vt:lpstr>Project Development Cost</vt:lpstr>
      <vt:lpstr>Tax Credit</vt:lpstr>
      <vt:lpstr>Sources of Funds</vt:lpstr>
      <vt:lpstr>Accessibility</vt:lpstr>
      <vt:lpstr>Set-Asides</vt:lpstr>
      <vt:lpstr>Points</vt:lpstr>
      <vt:lpstr>Development Team</vt:lpstr>
      <vt:lpstr>Development Schedule</vt:lpstr>
      <vt:lpstr>Project Amenities</vt:lpstr>
      <vt:lpstr>General Project Info</vt:lpstr>
      <vt:lpstr>choice1</vt:lpstr>
      <vt:lpstr>DebtQuestion</vt:lpstr>
      <vt:lpstr>DropList</vt:lpstr>
      <vt:lpstr>'Development Team'!Print_Area</vt:lpstr>
      <vt:lpstr>'Project Development Cost'!Print_Area</vt:lpstr>
      <vt:lpstr>'Project Income and Expense'!Print_Area</vt:lpstr>
      <vt:lpstr>'Sources of Funds'!Print_Area</vt:lpstr>
      <vt:lpstr>Summary!Print_Area</vt:lpstr>
      <vt:lpstr>'Tax Credit'!Print_Area</vt:lpstr>
      <vt:lpstr>'Utility Allowances'!Print_Area</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Delfino</dc:creator>
  <cp:lastModifiedBy>Andy Petroni</cp:lastModifiedBy>
  <cp:lastPrinted>2008-08-05T01:19:58Z</cp:lastPrinted>
  <dcterms:created xsi:type="dcterms:W3CDTF">1999-08-28T00:00:44Z</dcterms:created>
  <dcterms:modified xsi:type="dcterms:W3CDTF">2026-06-29T17:22:36Z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