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charts/chart5.xml" ContentType="application/vnd.openxmlformats-officedocument.drawingml.chart+xml"/>
  <Override PartName="/xl/theme/themeOverride2.xml" ContentType="application/vnd.openxmlformats-officedocument.themeOverride+xml"/>
  <Override PartName="/xl/charts/chart6.xml" ContentType="application/vnd.openxmlformats-officedocument.drawingml.chart+xml"/>
  <Override PartName="/xl/theme/themeOverride3.xml" ContentType="application/vnd.openxmlformats-officedocument.themeOverride+xml"/>
  <Override PartName="/xl/charts/chart7.xml" ContentType="application/vnd.openxmlformats-officedocument.drawingml.chart+xml"/>
  <Override PartName="/xl/theme/themeOverride4.xml" ContentType="application/vnd.openxmlformats-officedocument.themeOverride+xml"/>
  <Override PartName="/xl/charts/chart8.xml" ContentType="application/vnd.openxmlformats-officedocument.drawingml.chart+xml"/>
  <Override PartName="/xl/charts/chart9.xml" ContentType="application/vnd.openxmlformats-officedocument.drawingml.chart+xml"/>
  <Override PartName="/xl/theme/themeOverride5.xml" ContentType="application/vnd.openxmlformats-officedocument.themeOverride+xml"/>
  <Override PartName="/xl/charts/chart10.xml" ContentType="application/vnd.openxmlformats-officedocument.drawingml.chart+xml"/>
  <Override PartName="/xl/theme/themeOverride6.xml" ContentType="application/vnd.openxmlformats-officedocument.themeOverride+xml"/>
  <Override PartName="/xl/drawings/drawing3.xml" ContentType="application/vnd.openxmlformats-officedocument.drawing+xml"/>
  <Override PartName="/xl/comments3.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theme/themeOverride7.xml" ContentType="application/vnd.openxmlformats-officedocument.themeOverride+xml"/>
  <Override PartName="/xl/charts/chart15.xml" ContentType="application/vnd.openxmlformats-officedocument.drawingml.chart+xml"/>
  <Override PartName="/xl/theme/themeOverride8.xml" ContentType="application/vnd.openxmlformats-officedocument.themeOverride+xml"/>
  <Override PartName="/xl/charts/chart16.xml" ContentType="application/vnd.openxmlformats-officedocument.drawingml.chart+xml"/>
  <Override PartName="/xl/theme/themeOverride9.xml" ContentType="application/vnd.openxmlformats-officedocument.themeOverride+xml"/>
  <Override PartName="/xl/charts/chart17.xml" ContentType="application/vnd.openxmlformats-officedocument.drawingml.chart+xml"/>
  <Override PartName="/xl/theme/themeOverride10.xml" ContentType="application/vnd.openxmlformats-officedocument.themeOverride+xml"/>
  <Override PartName="/xl/charts/chart18.xml" ContentType="application/vnd.openxmlformats-officedocument.drawingml.chart+xml"/>
  <Override PartName="/xl/charts/chart19.xml" ContentType="application/vnd.openxmlformats-officedocument.drawingml.chart+xml"/>
  <Override PartName="/xl/theme/themeOverride11.xml" ContentType="application/vnd.openxmlformats-officedocument.themeOverride+xml"/>
  <Override PartName="/xl/charts/chart20.xml" ContentType="application/vnd.openxmlformats-officedocument.drawingml.chart+xml"/>
  <Override PartName="/xl/theme/themeOverride12.xml" ContentType="application/vnd.openxmlformats-officedocument.themeOverride+xml"/>
  <Override PartName="/xl/drawings/drawing4.xml" ContentType="application/vnd.openxmlformats-officedocument.drawing+xml"/>
  <Override PartName="/xl/comments4.xml" ContentType="application/vnd.openxmlformats-officedocument.spreadsheetml.comment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theme/themeOverride13.xml" ContentType="application/vnd.openxmlformats-officedocument.themeOverride+xml"/>
  <Override PartName="/xl/charts/chart25.xml" ContentType="application/vnd.openxmlformats-officedocument.drawingml.chart+xml"/>
  <Override PartName="/xl/theme/themeOverride14.xml" ContentType="application/vnd.openxmlformats-officedocument.themeOverride+xml"/>
  <Override PartName="/xl/charts/chart26.xml" ContentType="application/vnd.openxmlformats-officedocument.drawingml.chart+xml"/>
  <Override PartName="/xl/theme/themeOverride15.xml" ContentType="application/vnd.openxmlformats-officedocument.themeOverride+xml"/>
  <Override PartName="/xl/charts/chart27.xml" ContentType="application/vnd.openxmlformats-officedocument.drawingml.chart+xml"/>
  <Override PartName="/xl/theme/themeOverride16.xml" ContentType="application/vnd.openxmlformats-officedocument.themeOverride+xml"/>
  <Override PartName="/xl/charts/chart28.xml" ContentType="application/vnd.openxmlformats-officedocument.drawingml.chart+xml"/>
  <Override PartName="/xl/charts/chart29.xml" ContentType="application/vnd.openxmlformats-officedocument.drawingml.chart+xml"/>
  <Override PartName="/xl/theme/themeOverride17.xml" ContentType="application/vnd.openxmlformats-officedocument.themeOverride+xml"/>
  <Override PartName="/xl/charts/chart30.xml" ContentType="application/vnd.openxmlformats-officedocument.drawingml.chart+xml"/>
  <Override PartName="/xl/theme/themeOverride18.xml" ContentType="application/vnd.openxmlformats-officedocument.themeOverride+xml"/>
  <Override PartName="/xl/drawings/drawing5.xml" ContentType="application/vnd.openxmlformats-officedocument.drawing+xml"/>
  <Override PartName="/xl/comments5.xml" ContentType="application/vnd.openxmlformats-officedocument.spreadsheetml.comments+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theme/themeOverride19.xml" ContentType="application/vnd.openxmlformats-officedocument.themeOverride+xml"/>
  <Override PartName="/xl/charts/chart35.xml" ContentType="application/vnd.openxmlformats-officedocument.drawingml.chart+xml"/>
  <Override PartName="/xl/theme/themeOverride20.xml" ContentType="application/vnd.openxmlformats-officedocument.themeOverride+xml"/>
  <Override PartName="/xl/charts/chart36.xml" ContentType="application/vnd.openxmlformats-officedocument.drawingml.chart+xml"/>
  <Override PartName="/xl/theme/themeOverride21.xml" ContentType="application/vnd.openxmlformats-officedocument.themeOverride+xml"/>
  <Override PartName="/xl/charts/chart37.xml" ContentType="application/vnd.openxmlformats-officedocument.drawingml.chart+xml"/>
  <Override PartName="/xl/theme/themeOverride22.xml" ContentType="application/vnd.openxmlformats-officedocument.themeOverride+xml"/>
  <Override PartName="/xl/charts/chart38.xml" ContentType="application/vnd.openxmlformats-officedocument.drawingml.chart+xml"/>
  <Override PartName="/xl/charts/chart39.xml" ContentType="application/vnd.openxmlformats-officedocument.drawingml.chart+xml"/>
  <Override PartName="/xl/theme/themeOverride23.xml" ContentType="application/vnd.openxmlformats-officedocument.themeOverride+xml"/>
  <Override PartName="/xl/charts/chart40.xml" ContentType="application/vnd.openxmlformats-officedocument.drawingml.chart+xml"/>
  <Override PartName="/xl/theme/themeOverride24.xml" ContentType="application/vnd.openxmlformats-officedocument.themeOverride+xml"/>
  <Override PartName="/xl/drawings/drawing6.xml" ContentType="application/vnd.openxmlformats-officedocument.drawing+xml"/>
  <Override PartName="/xl/comments6.xml" ContentType="application/vnd.openxmlformats-officedocument.spreadsheetml.comments+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theme/themeOverride25.xml" ContentType="application/vnd.openxmlformats-officedocument.themeOverride+xml"/>
  <Override PartName="/xl/charts/chart45.xml" ContentType="application/vnd.openxmlformats-officedocument.drawingml.chart+xml"/>
  <Override PartName="/xl/theme/themeOverride26.xml" ContentType="application/vnd.openxmlformats-officedocument.themeOverride+xml"/>
  <Override PartName="/xl/charts/chart46.xml" ContentType="application/vnd.openxmlformats-officedocument.drawingml.chart+xml"/>
  <Override PartName="/xl/theme/themeOverride27.xml" ContentType="application/vnd.openxmlformats-officedocument.themeOverride+xml"/>
  <Override PartName="/xl/charts/chart47.xml" ContentType="application/vnd.openxmlformats-officedocument.drawingml.chart+xml"/>
  <Override PartName="/xl/theme/themeOverride28.xml" ContentType="application/vnd.openxmlformats-officedocument.themeOverride+xml"/>
  <Override PartName="/xl/charts/chart48.xml" ContentType="application/vnd.openxmlformats-officedocument.drawingml.chart+xml"/>
  <Override PartName="/xl/charts/chart49.xml" ContentType="application/vnd.openxmlformats-officedocument.drawingml.chart+xml"/>
  <Override PartName="/xl/theme/themeOverride29.xml" ContentType="application/vnd.openxmlformats-officedocument.themeOverride+xml"/>
  <Override PartName="/xl/charts/chart50.xml" ContentType="application/vnd.openxmlformats-officedocument.drawingml.chart+xml"/>
  <Override PartName="/xl/theme/themeOverride3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885" yWindow="1125" windowWidth="23115" windowHeight="9000" activeTab="6"/>
  </bookViews>
  <sheets>
    <sheet name="Instructions" sheetId="15" r:id="rId1"/>
    <sheet name="Lookups" sheetId="14" r:id="rId2"/>
    <sheet name="Benchmark1" sheetId="13" r:id="rId3"/>
    <sheet name="Benchmark2" sheetId="24" r:id="rId4"/>
    <sheet name="Benchmark3" sheetId="25" r:id="rId5"/>
    <sheet name="Benchmark4" sheetId="26" r:id="rId6"/>
    <sheet name="Benchmark5" sheetId="27" r:id="rId7"/>
  </sheets>
  <definedNames>
    <definedName name="BirchCostTotal1" localSheetId="3">Benchmark2!$J$825</definedName>
    <definedName name="BirchCostTotal1" localSheetId="4">Benchmark3!$J$825</definedName>
    <definedName name="BirchCostTotal1" localSheetId="5">Benchmark4!$J$825</definedName>
    <definedName name="BirchCostTotal1" localSheetId="6">Benchmark5!$J$825</definedName>
    <definedName name="BirchCostTotal1">Benchmark1!$J$825</definedName>
    <definedName name="BirchCostTotal2" localSheetId="3">Benchmark2!$J$826</definedName>
    <definedName name="BirchCostTotal2" localSheetId="4">Benchmark3!$J$826</definedName>
    <definedName name="BirchCostTotal2" localSheetId="5">Benchmark4!$J$826</definedName>
    <definedName name="BirchCostTotal2" localSheetId="6">Benchmark5!$J$826</definedName>
    <definedName name="BirchCostTotal2">Benchmark1!$J$826</definedName>
    <definedName name="BirchThermTotal1" localSheetId="3">Benchmark2!$H$825</definedName>
    <definedName name="BirchThermTotal1" localSheetId="4">Benchmark3!$H$825</definedName>
    <definedName name="BirchThermTotal1" localSheetId="5">Benchmark4!$H$825</definedName>
    <definedName name="BirchThermTotal1" localSheetId="6">Benchmark5!$H$825</definedName>
    <definedName name="BirchThermTotal1">Benchmark1!$H$825</definedName>
    <definedName name="BirchThermTotal2" localSheetId="3">Benchmark2!$H$826</definedName>
    <definedName name="BirchThermTotal2" localSheetId="4">Benchmark3!$H$826</definedName>
    <definedName name="BirchThermTotal2" localSheetId="5">Benchmark4!$H$826</definedName>
    <definedName name="BirchThermTotal2" localSheetId="6">Benchmark5!$H$826</definedName>
    <definedName name="BirchThermTotal2">Benchmark1!$H$826</definedName>
    <definedName name="BuildingName" localSheetId="3">Benchmark2!$A$6</definedName>
    <definedName name="BuildingName" localSheetId="4">Benchmark3!$A$6</definedName>
    <definedName name="BuildingName" localSheetId="5">Benchmark4!$A$6</definedName>
    <definedName name="BuildingName" localSheetId="6">Benchmark5!$A$6</definedName>
    <definedName name="BuildingName">Benchmark1!$A$6</definedName>
    <definedName name="BuildingType" localSheetId="3">Benchmark2!$A$8</definedName>
    <definedName name="BuildingType" localSheetId="4">Benchmark3!$A$8</definedName>
    <definedName name="BuildingType" localSheetId="5">Benchmark4!$A$8</definedName>
    <definedName name="BuildingType" localSheetId="6">Benchmark5!$A$8</definedName>
    <definedName name="BuildingType">Benchmark1!$A$8</definedName>
    <definedName name="BuildingTypeList">Lookups!$A$39:$A$42</definedName>
    <definedName name="BuildingUsage" localSheetId="3">Benchmark2!$C$6</definedName>
    <definedName name="BuildingUsage" localSheetId="4">Benchmark3!$C$6</definedName>
    <definedName name="BuildingUsage" localSheetId="5">Benchmark4!$C$6</definedName>
    <definedName name="BuildingUsage" localSheetId="6">Benchmark5!$C$6</definedName>
    <definedName name="BuildingUsage">Benchmark1!$C$6</definedName>
    <definedName name="BuildingUsageList">Lookups!$A$2:$A$17</definedName>
    <definedName name="BuildingUsageType" localSheetId="3">Benchmark2!$C$6</definedName>
    <definedName name="BuildingUsageType" localSheetId="4">Benchmark3!$C$6</definedName>
    <definedName name="BuildingUsageType" localSheetId="5">Benchmark4!$C$6</definedName>
    <definedName name="BuildingUsageType" localSheetId="6">Benchmark5!$C$6</definedName>
    <definedName name="BuildingUsageType">Benchmark1!$C$6</definedName>
    <definedName name="Coal" localSheetId="3">Benchmark2!$A$611:$L$636</definedName>
    <definedName name="Coal" localSheetId="4">Benchmark3!$A$611:$L$636</definedName>
    <definedName name="Coal" localSheetId="5">Benchmark4!$A$611:$L$636</definedName>
    <definedName name="Coal" localSheetId="6">Benchmark5!$A$611:$L$636</definedName>
    <definedName name="Coal">Benchmark1!$A$611:$L$636</definedName>
    <definedName name="CoalCostTotal1" localSheetId="3">Benchmark2!$J$637</definedName>
    <definedName name="CoalCostTotal1" localSheetId="4">Benchmark3!$J$637</definedName>
    <definedName name="CoalCostTotal1" localSheetId="5">Benchmark4!$J$637</definedName>
    <definedName name="CoalCostTotal1" localSheetId="6">Benchmark5!$J$637</definedName>
    <definedName name="CoalCostTotal1">Benchmark1!$J$637</definedName>
    <definedName name="CoalCostTotal2" localSheetId="3">Benchmark2!$J$638</definedName>
    <definedName name="CoalCostTotal2" localSheetId="4">Benchmark3!$J$638</definedName>
    <definedName name="CoalCostTotal2" localSheetId="5">Benchmark4!$J$638</definedName>
    <definedName name="CoalCostTotal2" localSheetId="6">Benchmark5!$J$638</definedName>
    <definedName name="CoalCostTotal2">Benchmark1!$J$638</definedName>
    <definedName name="CoalThermTotal1" localSheetId="3">Benchmark2!$H$637</definedName>
    <definedName name="CoalThermTotal1" localSheetId="4">Benchmark3!$H$637</definedName>
    <definedName name="CoalThermTotal1" localSheetId="5">Benchmark4!$H$637</definedName>
    <definedName name="CoalThermTotal1" localSheetId="6">Benchmark5!$H$637</definedName>
    <definedName name="CoalThermTotal1">Benchmark1!$H$637</definedName>
    <definedName name="CoalThermTotal2" localSheetId="3">Benchmark2!$H$638</definedName>
    <definedName name="CoalThermTotal2" localSheetId="4">Benchmark3!$H$638</definedName>
    <definedName name="CoalThermTotal2" localSheetId="5">Benchmark4!$H$638</definedName>
    <definedName name="CoalThermTotal2" localSheetId="6">Benchmark5!$H$638</definedName>
    <definedName name="CoalThermTotal2">Benchmark1!$H$638</definedName>
    <definedName name="CommunityPopulation" localSheetId="3">Benchmark2!$C$8</definedName>
    <definedName name="CommunityPopulation" localSheetId="4">Benchmark3!$C$8</definedName>
    <definedName name="CommunityPopulation" localSheetId="5">Benchmark4!$C$8</definedName>
    <definedName name="CommunityPopulation" localSheetId="6">Benchmark5!$C$8</definedName>
    <definedName name="CommunityPopulation">Benchmark1!$C$8</definedName>
    <definedName name="ContactCity" localSheetId="3">Benchmark2!$C$15</definedName>
    <definedName name="ContactCity" localSheetId="4">Benchmark3!$C$15</definedName>
    <definedName name="ContactCity" localSheetId="5">Benchmark4!$C$15</definedName>
    <definedName name="ContactCity" localSheetId="6">Benchmark5!$C$15</definedName>
    <definedName name="ContactCity">Benchmark1!$C$15</definedName>
    <definedName name="ContactEmail" localSheetId="3">Benchmark2!$D$13</definedName>
    <definedName name="ContactEmail" localSheetId="4">Benchmark3!$D$13</definedName>
    <definedName name="ContactEmail" localSheetId="5">Benchmark4!$D$13</definedName>
    <definedName name="ContactEmail" localSheetId="6">Benchmark5!$D$13</definedName>
    <definedName name="ContactEmail">Benchmark1!$D$13</definedName>
    <definedName name="ContactFirstName" localSheetId="3">Benchmark2!$A$13</definedName>
    <definedName name="ContactFirstName" localSheetId="4">Benchmark3!$A$13</definedName>
    <definedName name="ContactFirstName" localSheetId="5">Benchmark4!$A$13</definedName>
    <definedName name="ContactFirstName" localSheetId="6">Benchmark5!$A$13</definedName>
    <definedName name="ContactFirstName">Benchmark1!$A$13</definedName>
    <definedName name="ContactLastName" localSheetId="3">Benchmark2!$B$13</definedName>
    <definedName name="ContactLastName" localSheetId="4">Benchmark3!$B$13</definedName>
    <definedName name="ContactLastName" localSheetId="5">Benchmark4!$B$13</definedName>
    <definedName name="ContactLastName" localSheetId="6">Benchmark5!$B$13</definedName>
    <definedName name="ContactLastName">Benchmark1!$B$13</definedName>
    <definedName name="ContactMailingAddress" localSheetId="3">Benchmark2!$A$15</definedName>
    <definedName name="ContactMailingAddress" localSheetId="4">Benchmark3!$A$15</definedName>
    <definedName name="ContactMailingAddress" localSheetId="5">Benchmark4!$A$15</definedName>
    <definedName name="ContactMailingAddress" localSheetId="6">Benchmark5!$A$15</definedName>
    <definedName name="ContactMailingAddress">Benchmark1!$A$15</definedName>
    <definedName name="ContactMiddleName" localSheetId="3">Benchmark2!$C$13</definedName>
    <definedName name="ContactMiddleName" localSheetId="4">Benchmark3!$C$13</definedName>
    <definedName name="ContactMiddleName" localSheetId="5">Benchmark4!$C$13</definedName>
    <definedName name="ContactMiddleName" localSheetId="6">Benchmark5!$C$13</definedName>
    <definedName name="ContactMiddleName">Benchmark1!$C$13</definedName>
    <definedName name="ContactPhone" localSheetId="3">Benchmark2!$F$13</definedName>
    <definedName name="ContactPhone" localSheetId="4">Benchmark3!$F$13</definedName>
    <definedName name="ContactPhone" localSheetId="5">Benchmark4!$F$13</definedName>
    <definedName name="ContactPhone" localSheetId="6">Benchmark5!$F$13</definedName>
    <definedName name="ContactPhone">Benchmark1!$F$13</definedName>
    <definedName name="ContactState" localSheetId="3">Benchmark2!$E$15</definedName>
    <definedName name="ContactState" localSheetId="4">Benchmark3!$E$15</definedName>
    <definedName name="ContactState" localSheetId="5">Benchmark4!$E$15</definedName>
    <definedName name="ContactState" localSheetId="6">Benchmark5!$E$15</definedName>
    <definedName name="ContactState">Benchmark1!$E$15</definedName>
    <definedName name="ContactZip" localSheetId="3">Benchmark2!$F$15</definedName>
    <definedName name="ContactZip" localSheetId="4">Benchmark3!$F$15</definedName>
    <definedName name="ContactZip" localSheetId="5">Benchmark4!$F$15</definedName>
    <definedName name="ContactZip" localSheetId="6">Benchmark5!$F$15</definedName>
    <definedName name="ContactZip">Benchmark1!$F$15</definedName>
    <definedName name="Date" localSheetId="3">Benchmark2!$E$4</definedName>
    <definedName name="Date" localSheetId="4">Benchmark3!$E$4</definedName>
    <definedName name="Date" localSheetId="5">Benchmark4!$E$4</definedName>
    <definedName name="Date" localSheetId="6">Benchmark5!$E$4</definedName>
    <definedName name="Date">Benchmark1!$E$4</definedName>
    <definedName name="ElecCostTotal1" localSheetId="3">Benchmark2!$J$275</definedName>
    <definedName name="ElecCostTotal1" localSheetId="4">Benchmark3!$J$275</definedName>
    <definedName name="ElecCostTotal1" localSheetId="5">Benchmark4!$J$275</definedName>
    <definedName name="ElecCostTotal1" localSheetId="6">Benchmark5!$J$275</definedName>
    <definedName name="ElecCostTotal1">Benchmark1!$J$275</definedName>
    <definedName name="ElecCostTotal2" localSheetId="3">Benchmark2!$J$276</definedName>
    <definedName name="ElecCostTotal2" localSheetId="4">Benchmark3!$J$276</definedName>
    <definedName name="ElecCostTotal2" localSheetId="5">Benchmark4!$J$276</definedName>
    <definedName name="ElecCostTotal2" localSheetId="6">Benchmark5!$J$276</definedName>
    <definedName name="ElecCostTotal2">Benchmark1!$J$276</definedName>
    <definedName name="ElecThermTotal1" localSheetId="3">Benchmark2!$G$275</definedName>
    <definedName name="ElecThermTotal1" localSheetId="4">Benchmark3!$G$275</definedName>
    <definedName name="ElecThermTotal1" localSheetId="5">Benchmark4!$G$275</definedName>
    <definedName name="ElecThermTotal1" localSheetId="6">Benchmark5!$G$275</definedName>
    <definedName name="ElecThermTotal1">Benchmark1!$G$275</definedName>
    <definedName name="ElecThermTotal2" localSheetId="3">Benchmark2!$G$276</definedName>
    <definedName name="ElecThermTotal2" localSheetId="4">Benchmark3!$G$276</definedName>
    <definedName name="ElecThermTotal2" localSheetId="5">Benchmark4!$G$276</definedName>
    <definedName name="ElecThermTotal2" localSheetId="6">Benchmark5!$G$276</definedName>
    <definedName name="ElecThermTotal2">Benchmark1!$G$276</definedName>
    <definedName name="Electricity" localSheetId="3">Benchmark2!$A$249:$L$274</definedName>
    <definedName name="Electricity" localSheetId="4">Benchmark3!$A$249:$L$274</definedName>
    <definedName name="Electricity" localSheetId="5">Benchmark4!$A$249:$L$274</definedName>
    <definedName name="Electricity" localSheetId="6">Benchmark5!$A$249:$L$274</definedName>
    <definedName name="Electricity">Benchmark1!$A$249:$L$274</definedName>
    <definedName name="ElectrickWhTotal1" localSheetId="3">Benchmark2!$G$275</definedName>
    <definedName name="ElectrickWhTotal1" localSheetId="4">Benchmark3!$G$275</definedName>
    <definedName name="ElectrickWhTotal1" localSheetId="5">Benchmark4!$G$275</definedName>
    <definedName name="ElectrickWhTotal1" localSheetId="6">Benchmark5!$G$275</definedName>
    <definedName name="ElectrickWhTotal1">Benchmark1!$G$275</definedName>
    <definedName name="ElectrickWhTotal2" localSheetId="3">Benchmark2!$G$276</definedName>
    <definedName name="ElectrickWhTotal2" localSheetId="4">Benchmark3!$G$276</definedName>
    <definedName name="ElectrickWhTotal2" localSheetId="5">Benchmark4!$G$276</definedName>
    <definedName name="ElectrickWhTotal2" localSheetId="6">Benchmark5!$G$276</definedName>
    <definedName name="ElectrickWhTotal2">Benchmark1!$G$276</definedName>
    <definedName name="EnergyNotes" localSheetId="3">Benchmark2!$A$56</definedName>
    <definedName name="EnergyNotes" localSheetId="4">Benchmark3!$A$56</definedName>
    <definedName name="EnergyNotes" localSheetId="5">Benchmark4!$A$56</definedName>
    <definedName name="EnergyNotes" localSheetId="6">Benchmark5!$A$56</definedName>
    <definedName name="EnergyNotes">Benchmark1!$A$56</definedName>
    <definedName name="FacilityAddress" localSheetId="3">Benchmark2!$A$10</definedName>
    <definedName name="FacilityAddress" localSheetId="4">Benchmark3!$A$10</definedName>
    <definedName name="FacilityAddress" localSheetId="5">Benchmark4!$A$10</definedName>
    <definedName name="FacilityAddress" localSheetId="6">Benchmark5!$A$10</definedName>
    <definedName name="FacilityAddress">Benchmark1!$A$10</definedName>
    <definedName name="FacilityCity" localSheetId="3">Benchmark2!$C$10</definedName>
    <definedName name="FacilityCity" localSheetId="4">Benchmark3!$C$10</definedName>
    <definedName name="FacilityCity" localSheetId="5">Benchmark4!$C$10</definedName>
    <definedName name="FacilityCity" localSheetId="6">Benchmark5!$C$10</definedName>
    <definedName name="FacilityCity">Benchmark1!$C$10</definedName>
    <definedName name="FacilityNotes" localSheetId="3">Benchmark2!$A$22</definedName>
    <definedName name="FacilityNotes" localSheetId="4">Benchmark3!$A$22</definedName>
    <definedName name="FacilityNotes" localSheetId="5">Benchmark4!$A$22</definedName>
    <definedName name="FacilityNotes" localSheetId="6">Benchmark5!$A$22</definedName>
    <definedName name="FacilityNotes">Benchmark1!$A$22</definedName>
    <definedName name="FacilityOwnedBy" localSheetId="3">Benchmark2!$C$4</definedName>
    <definedName name="FacilityOwnedBy" localSheetId="4">Benchmark3!$C$4</definedName>
    <definedName name="FacilityOwnedBy" localSheetId="5">Benchmark4!$C$4</definedName>
    <definedName name="FacilityOwnedBy" localSheetId="6">Benchmark5!$C$4</definedName>
    <definedName name="FacilityOwnedBy">Benchmark1!$C$4</definedName>
    <definedName name="FacilityOwnedByList">Lookups!$A$20:$A$36</definedName>
    <definedName name="FacilityOwner" localSheetId="3">Benchmark2!$A$4</definedName>
    <definedName name="FacilityOwner" localSheetId="4">Benchmark3!$A$4</definedName>
    <definedName name="FacilityOwner" localSheetId="5">Benchmark4!$A$4</definedName>
    <definedName name="FacilityOwner" localSheetId="6">Benchmark5!$A$4</definedName>
    <definedName name="FacilityOwner">Benchmark1!$A$4</definedName>
    <definedName name="FacilityZip" localSheetId="3">Benchmark2!$E$10</definedName>
    <definedName name="FacilityZip" localSheetId="4">Benchmark3!$E$10</definedName>
    <definedName name="FacilityZip" localSheetId="5">Benchmark4!$E$10</definedName>
    <definedName name="FacilityZip" localSheetId="6">Benchmark5!$E$10</definedName>
    <definedName name="FacilityZip">Benchmark1!$E$10</definedName>
    <definedName name="HotWater" localSheetId="3">Benchmark2!$A$987:$L$1012</definedName>
    <definedName name="HotWater" localSheetId="4">Benchmark3!$A$987:$L$1012</definedName>
    <definedName name="HotWater" localSheetId="5">Benchmark4!$A$987:$L$1012</definedName>
    <definedName name="HotWater" localSheetId="6">Benchmark5!$A$987:$L$1012</definedName>
    <definedName name="HotWater">Benchmark1!$A$987:$L$1012</definedName>
    <definedName name="HoursHoliday" localSheetId="3">Benchmark2!$E$18</definedName>
    <definedName name="HoursHoliday" localSheetId="4">Benchmark3!$E$18</definedName>
    <definedName name="HoursHoliday" localSheetId="5">Benchmark4!$E$18</definedName>
    <definedName name="HoursHoliday" localSheetId="6">Benchmark5!$E$18</definedName>
    <definedName name="HoursHoliday">Benchmark1!$E$18</definedName>
    <definedName name="HoursMonToFri" localSheetId="3">Benchmark2!$B$18</definedName>
    <definedName name="HoursMonToFri" localSheetId="4">Benchmark3!$B$18</definedName>
    <definedName name="HoursMonToFri" localSheetId="5">Benchmark4!$B$18</definedName>
    <definedName name="HoursMonToFri" localSheetId="6">Benchmark5!$B$18</definedName>
    <definedName name="HoursMonToFri">Benchmark1!$B$18</definedName>
    <definedName name="HoursSaturday" localSheetId="3">Benchmark2!$C$18</definedName>
    <definedName name="HoursSaturday" localSheetId="4">Benchmark3!$C$18</definedName>
    <definedName name="HoursSaturday" localSheetId="5">Benchmark4!$C$18</definedName>
    <definedName name="HoursSaturday" localSheetId="6">Benchmark5!$C$18</definedName>
    <definedName name="HoursSaturday">Benchmark1!$C$18</definedName>
    <definedName name="HoursSunday" localSheetId="3">Benchmark2!$D$18</definedName>
    <definedName name="HoursSunday" localSheetId="4">Benchmark3!$D$18</definedName>
    <definedName name="HoursSunday" localSheetId="5">Benchmark4!$D$18</definedName>
    <definedName name="HoursSunday" localSheetId="6">Benchmark5!$D$18</definedName>
    <definedName name="HoursSunday">Benchmark1!$D$18</definedName>
    <definedName name="HWCostTotal1" localSheetId="3">Benchmark2!$J$1013</definedName>
    <definedName name="HWCostTotal1" localSheetId="4">Benchmark3!$J$1013</definedName>
    <definedName name="HWCostTotal1" localSheetId="5">Benchmark4!$J$1013</definedName>
    <definedName name="HWCostTotal1" localSheetId="6">Benchmark5!$J$1013</definedName>
    <definedName name="HWCostTotal1">Benchmark1!$J$1013</definedName>
    <definedName name="HWCostTotal2" localSheetId="3">Benchmark2!$J$1014</definedName>
    <definedName name="HWCostTotal2" localSheetId="4">Benchmark3!$J$1014</definedName>
    <definedName name="HWCostTotal2" localSheetId="5">Benchmark4!$J$1014</definedName>
    <definedName name="HWCostTotal2" localSheetId="6">Benchmark5!$J$1014</definedName>
    <definedName name="HWCostTotal2">Benchmark1!$J$1014</definedName>
    <definedName name="HWThermTotal1" localSheetId="3">Benchmark2!$H$1013</definedName>
    <definedName name="HWThermTotal1" localSheetId="4">Benchmark3!$H$1013</definedName>
    <definedName name="HWThermTotal1" localSheetId="5">Benchmark4!$H$1013</definedName>
    <definedName name="HWThermTotal1" localSheetId="6">Benchmark5!$H$1013</definedName>
    <definedName name="HWThermTotal1">Benchmark1!$H$1013</definedName>
    <definedName name="HWThermTotal2" localSheetId="3">Benchmark2!$H$1014</definedName>
    <definedName name="HWThermTotal2" localSheetId="4">Benchmark3!$H$1014</definedName>
    <definedName name="HWThermTotal2" localSheetId="5">Benchmark4!$H$1014</definedName>
    <definedName name="HWThermTotal2" localSheetId="6">Benchmark5!$H$1014</definedName>
    <definedName name="HWThermTotal2">Benchmark1!$H$1014</definedName>
    <definedName name="NaturalGas" localSheetId="3">Benchmark2!$A$168:$L$193</definedName>
    <definedName name="NaturalGas" localSheetId="4">Benchmark3!$A$168:$L$193</definedName>
    <definedName name="NaturalGas" localSheetId="5">Benchmark4!$A$168:$L$193</definedName>
    <definedName name="NaturalGas" localSheetId="6">Benchmark5!$A$168:$L$193</definedName>
    <definedName name="NaturalGas">Benchmark1!$A$168:$L$193</definedName>
    <definedName name="NGCostTotal1" localSheetId="3">Benchmark2!$J$194</definedName>
    <definedName name="NGCostTotal1" localSheetId="4">Benchmark3!$J$194</definedName>
    <definedName name="NGCostTotal1" localSheetId="5">Benchmark4!$J$194</definedName>
    <definedName name="NGCostTotal1" localSheetId="6">Benchmark5!$J$194</definedName>
    <definedName name="NGCostTotal1">Benchmark1!$J$194</definedName>
    <definedName name="NGCostTotal2" localSheetId="3">Benchmark2!$J$195</definedName>
    <definedName name="NGCostTotal2" localSheetId="4">Benchmark3!$J$195</definedName>
    <definedName name="NGCostTotal2" localSheetId="5">Benchmark4!$J$195</definedName>
    <definedName name="NGCostTotal2" localSheetId="6">Benchmark5!$J$195</definedName>
    <definedName name="NGCostTotal2">Benchmark1!$J$195</definedName>
    <definedName name="NGThermsTotal1" localSheetId="3">Benchmark2!$H$194</definedName>
    <definedName name="NGThermsTotal1" localSheetId="4">Benchmark3!$H$194</definedName>
    <definedName name="NGThermsTotal1" localSheetId="5">Benchmark4!$H$194</definedName>
    <definedName name="NGThermsTotal1" localSheetId="6">Benchmark5!$H$194</definedName>
    <definedName name="NGThermsTotal1">Benchmark1!$H$194</definedName>
    <definedName name="NGThermsTotal2" localSheetId="3">Benchmark2!$H$195</definedName>
    <definedName name="NGThermsTotal2" localSheetId="4">Benchmark3!$H$195</definedName>
    <definedName name="NGThermsTotal2" localSheetId="5">Benchmark4!$H$195</definedName>
    <definedName name="NGThermsTotal2" localSheetId="6">Benchmark5!$H$195</definedName>
    <definedName name="NGThermsTotal2">Benchmark1!$H$195</definedName>
    <definedName name="OccupantsHoliday" localSheetId="3">Benchmark2!$E$19</definedName>
    <definedName name="OccupantsHoliday" localSheetId="4">Benchmark3!$E$19</definedName>
    <definedName name="OccupantsHoliday" localSheetId="5">Benchmark4!$E$19</definedName>
    <definedName name="OccupantsHoliday" localSheetId="6">Benchmark5!$E$19</definedName>
    <definedName name="OccupantsHoliday">Benchmark1!$E$19</definedName>
    <definedName name="OccupantsMonToFri" localSheetId="3">Benchmark2!$B$19</definedName>
    <definedName name="OccupantsMonToFri" localSheetId="4">Benchmark3!$B$19</definedName>
    <definedName name="OccupantsMonToFri" localSheetId="5">Benchmark4!$B$19</definedName>
    <definedName name="OccupantsMonToFri" localSheetId="6">Benchmark5!$B$19</definedName>
    <definedName name="OccupantsMonToFri">Benchmark1!$B$19</definedName>
    <definedName name="OccupantsSaturday" localSheetId="3">Benchmark2!$C$19</definedName>
    <definedName name="OccupantsSaturday" localSheetId="4">Benchmark3!$C$19</definedName>
    <definedName name="OccupantsSaturday" localSheetId="5">Benchmark4!$C$19</definedName>
    <definedName name="OccupantsSaturday" localSheetId="6">Benchmark5!$C$19</definedName>
    <definedName name="OccupantsSaturday">Benchmark1!$C$19</definedName>
    <definedName name="OccupantsSunday" localSheetId="3">Benchmark2!$D$19</definedName>
    <definedName name="OccupantsSunday" localSheetId="4">Benchmark3!$D$19</definedName>
    <definedName name="OccupantsSunday" localSheetId="5">Benchmark4!$D$19</definedName>
    <definedName name="OccupantsSunday" localSheetId="6">Benchmark5!$D$19</definedName>
    <definedName name="OccupantsSunday">Benchmark1!$D$19</definedName>
    <definedName name="Oil1CostTotal1" localSheetId="3">Benchmark2!$J$355</definedName>
    <definedName name="Oil1CostTotal1" localSheetId="4">Benchmark3!$J$355</definedName>
    <definedName name="Oil1CostTotal1" localSheetId="5">Benchmark4!$J$355</definedName>
    <definedName name="Oil1CostTotal1" localSheetId="6">Benchmark5!$J$355</definedName>
    <definedName name="Oil1CostTotal1">Benchmark1!$J$355</definedName>
    <definedName name="Oil1CostTotal2" localSheetId="3">Benchmark2!$J$356</definedName>
    <definedName name="Oil1CostTotal2" localSheetId="4">Benchmark3!$J$356</definedName>
    <definedName name="Oil1CostTotal2" localSheetId="5">Benchmark4!$J$356</definedName>
    <definedName name="Oil1CostTotal2" localSheetId="6">Benchmark5!$J$356</definedName>
    <definedName name="Oil1CostTotal2">Benchmark1!$J$356</definedName>
    <definedName name="Oil1ThermTotal1" localSheetId="3">Benchmark2!$H$355</definedName>
    <definedName name="Oil1ThermTotal1" localSheetId="4">Benchmark3!$H$355</definedName>
    <definedName name="Oil1ThermTotal1" localSheetId="5">Benchmark4!$H$355</definedName>
    <definedName name="Oil1ThermTotal1" localSheetId="6">Benchmark5!$H$355</definedName>
    <definedName name="Oil1ThermTotal1">Benchmark1!$H$355</definedName>
    <definedName name="Oil1ThermTotal2" localSheetId="3">Benchmark2!$H$356</definedName>
    <definedName name="Oil1ThermTotal2" localSheetId="4">Benchmark3!$H$356</definedName>
    <definedName name="Oil1ThermTotal2" localSheetId="5">Benchmark4!$H$356</definedName>
    <definedName name="Oil1ThermTotal2" localSheetId="6">Benchmark5!$H$356</definedName>
    <definedName name="Oil1ThermTotal2">Benchmark1!$H$356</definedName>
    <definedName name="Oil2CostTotal1" localSheetId="3">Benchmark2!$J$448</definedName>
    <definedName name="Oil2CostTotal1" localSheetId="4">Benchmark3!$J$448</definedName>
    <definedName name="Oil2CostTotal1" localSheetId="5">Benchmark4!$J$448</definedName>
    <definedName name="Oil2CostTotal1" localSheetId="6">Benchmark5!$J$448</definedName>
    <definedName name="Oil2CostTotal1">Benchmark1!$J$448</definedName>
    <definedName name="Oil2CostTotal2" localSheetId="3">Benchmark2!$J$449</definedName>
    <definedName name="Oil2CostTotal2" localSheetId="4">Benchmark3!$J$449</definedName>
    <definedName name="Oil2CostTotal2" localSheetId="5">Benchmark4!$J$449</definedName>
    <definedName name="Oil2CostTotal2" localSheetId="6">Benchmark5!$J$449</definedName>
    <definedName name="Oil2CostTotal2">Benchmark1!$J$449</definedName>
    <definedName name="Oil2ThermTotal1" localSheetId="3">Benchmark2!$H$448</definedName>
    <definedName name="Oil2ThermTotal1" localSheetId="4">Benchmark3!$H$448</definedName>
    <definedName name="Oil2ThermTotal1" localSheetId="5">Benchmark4!$H$448</definedName>
    <definedName name="Oil2ThermTotal1" localSheetId="6">Benchmark5!$H$448</definedName>
    <definedName name="Oil2ThermTotal1">Benchmark1!$H$448</definedName>
    <definedName name="Oil2ThermTotal2" localSheetId="3">Benchmark2!$H$449</definedName>
    <definedName name="Oil2ThermTotal2" localSheetId="4">Benchmark3!$H$449</definedName>
    <definedName name="Oil2ThermTotal2" localSheetId="5">Benchmark4!$H$449</definedName>
    <definedName name="Oil2ThermTotal2" localSheetId="6">Benchmark5!$H$449</definedName>
    <definedName name="Oil2ThermTotal2">Benchmark1!$H$449</definedName>
    <definedName name="OilOne" localSheetId="3">Benchmark2!$A$329:$L$354</definedName>
    <definedName name="OilOne" localSheetId="4">Benchmark3!$A$329:$L$354</definedName>
    <definedName name="OilOne" localSheetId="5">Benchmark4!$A$329:$L$354</definedName>
    <definedName name="OilOne" localSheetId="6">Benchmark5!$A$329:$L$354</definedName>
    <definedName name="OilOne">Benchmark1!$A$329:$L$354</definedName>
    <definedName name="OilTwo" localSheetId="3">Benchmark2!$A$422:$L$447</definedName>
    <definedName name="OilTwo" localSheetId="4">Benchmark3!$A$422:$L$447</definedName>
    <definedName name="OilTwo" localSheetId="5">Benchmark4!$A$422:$L$447</definedName>
    <definedName name="OilTwo" localSheetId="6">Benchmark5!$A$422:$L$447</definedName>
    <definedName name="OilTwo">Benchmark1!$A$422:$L$447</definedName>
    <definedName name="_xlnm.Print_Area" localSheetId="2">Benchmark1!$A$1:$L$1075</definedName>
    <definedName name="_xlnm.Print_Area" localSheetId="3">Benchmark2!$A$1:$L$1075</definedName>
    <definedName name="_xlnm.Print_Area" localSheetId="4">Benchmark3!$A$1:$L$1075</definedName>
    <definedName name="_xlnm.Print_Area" localSheetId="5">Benchmark4!$A$1:$L$1075</definedName>
    <definedName name="_xlnm.Print_Area" localSheetId="6">Benchmark5!$A$1:$L$1075</definedName>
    <definedName name="Propane" localSheetId="3">Benchmark2!$A$517:$L$542</definedName>
    <definedName name="Propane" localSheetId="4">Benchmark3!$A$517:$L$542</definedName>
    <definedName name="Propane" localSheetId="5">Benchmark4!$A$517:$L$542</definedName>
    <definedName name="Propane" localSheetId="6">Benchmark5!$A$517:$L$542</definedName>
    <definedName name="Propane">Benchmark1!$A$517:$L$542</definedName>
    <definedName name="PropCostTotal1" localSheetId="3">Benchmark2!$J$543</definedName>
    <definedName name="PropCostTotal1" localSheetId="4">Benchmark3!$J$543</definedName>
    <definedName name="PropCostTotal1" localSheetId="5">Benchmark4!$J$543</definedName>
    <definedName name="PropCostTotal1" localSheetId="6">Benchmark5!$J$543</definedName>
    <definedName name="PropCostTotal1">Benchmark1!$J$543</definedName>
    <definedName name="PropCostTotal2" localSheetId="3">Benchmark2!$J$544</definedName>
    <definedName name="PropCostTotal2" localSheetId="4">Benchmark3!$J$544</definedName>
    <definedName name="PropCostTotal2" localSheetId="5">Benchmark4!$J$544</definedName>
    <definedName name="PropCostTotal2" localSheetId="6">Benchmark5!$J$544</definedName>
    <definedName name="PropCostTotal2">Benchmark1!$J$544</definedName>
    <definedName name="PropThermTotal1" localSheetId="3">Benchmark2!$H$543</definedName>
    <definedName name="PropThermTotal1" localSheetId="4">Benchmark3!$H$543</definedName>
    <definedName name="PropThermTotal1" localSheetId="5">Benchmark4!$H$543</definedName>
    <definedName name="PropThermTotal1" localSheetId="6">Benchmark5!$H$543</definedName>
    <definedName name="PropThermTotal1">Benchmark1!$H$543</definedName>
    <definedName name="PropThermTotal2" localSheetId="3">Benchmark2!$H$544</definedName>
    <definedName name="PropThermTotal2" localSheetId="4">Benchmark3!$H$544</definedName>
    <definedName name="PropThermTotal2" localSheetId="5">Benchmark4!$H$544</definedName>
    <definedName name="PropThermTotal2" localSheetId="6">Benchmark5!$H$544</definedName>
    <definedName name="PropThermTotal2">Benchmark1!$H$544</definedName>
    <definedName name="RenovationNotes" localSheetId="3">Benchmark2!$A$40</definedName>
    <definedName name="RenovationNotes" localSheetId="4">Benchmark3!$A$40</definedName>
    <definedName name="RenovationNotes" localSheetId="5">Benchmark4!$A$40</definedName>
    <definedName name="RenovationNotes" localSheetId="6">Benchmark5!$A$40</definedName>
    <definedName name="RenovationNotes">Benchmark1!$A$40</definedName>
    <definedName name="Renovations" localSheetId="3">Benchmark2!$A$29:$F$37</definedName>
    <definedName name="Renovations" localSheetId="4">Benchmark3!$A$29:$F$37</definedName>
    <definedName name="Renovations" localSheetId="5">Benchmark4!$A$29:$F$37</definedName>
    <definedName name="Renovations" localSheetId="6">Benchmark5!$A$29:$F$37</definedName>
    <definedName name="Renovations">Benchmark1!$A$29:$F$37</definedName>
    <definedName name="RenovationsDate" localSheetId="3">Benchmark2!$A$30:$A$37</definedName>
    <definedName name="RenovationsDate" localSheetId="4">Benchmark3!$A$30:$A$37</definedName>
    <definedName name="RenovationsDate" localSheetId="5">Benchmark4!$A$30:$A$37</definedName>
    <definedName name="RenovationsDate" localSheetId="6">Benchmark5!$A$30:$A$37</definedName>
    <definedName name="RenovationsDate">Benchmark1!$A$30:$A$37</definedName>
    <definedName name="RenovationsDateEnd" localSheetId="3">Benchmark2!$A$37</definedName>
    <definedName name="RenovationsDateEnd" localSheetId="4">Benchmark3!$A$37</definedName>
    <definedName name="RenovationsDateEnd" localSheetId="5">Benchmark4!$A$37</definedName>
    <definedName name="RenovationsDateEnd" localSheetId="6">Benchmark5!$A$37</definedName>
    <definedName name="RenovationsDateEnd">Benchmark1!$A$37</definedName>
    <definedName name="RenovationsDateStart" localSheetId="3">Benchmark2!$A$30</definedName>
    <definedName name="RenovationsDateStart" localSheetId="4">Benchmark3!$A$30</definedName>
    <definedName name="RenovationsDateStart" localSheetId="5">Benchmark4!$A$30</definedName>
    <definedName name="RenovationsDateStart" localSheetId="6">Benchmark5!$A$30</definedName>
    <definedName name="RenovationsDateStart">Benchmark1!$A$30</definedName>
    <definedName name="RenovationsDetail" localSheetId="3">Benchmark2!$B$30:$F$37</definedName>
    <definedName name="RenovationsDetail" localSheetId="4">Benchmark3!$B$30:$F$37</definedName>
    <definedName name="RenovationsDetail" localSheetId="5">Benchmark4!$B$30:$F$37</definedName>
    <definedName name="RenovationsDetail" localSheetId="6">Benchmark5!$B$30:$F$37</definedName>
    <definedName name="RenovationsDetail">Benchmark1!$B$30:$F$37</definedName>
    <definedName name="RenovationsDetailEnd" localSheetId="3">Benchmark2!$B$37</definedName>
    <definedName name="RenovationsDetailEnd" localSheetId="4">Benchmark3!$B$37</definedName>
    <definedName name="RenovationsDetailEnd" localSheetId="5">Benchmark4!$B$37</definedName>
    <definedName name="RenovationsDetailEnd" localSheetId="6">Benchmark5!$B$37</definedName>
    <definedName name="RenovationsDetailEnd">Benchmark1!$B$37</definedName>
    <definedName name="RenovationsDetailStart" localSheetId="3">Benchmark2!$B$30</definedName>
    <definedName name="RenovationsDetailStart" localSheetId="4">Benchmark3!$B$30</definedName>
    <definedName name="RenovationsDetailStart" localSheetId="5">Benchmark4!$B$30</definedName>
    <definedName name="RenovationsDetailStart" localSheetId="6">Benchmark5!$B$30</definedName>
    <definedName name="RenovationsDetailStart">Benchmark1!$B$30</definedName>
    <definedName name="SpruceCostTotal1" localSheetId="3">Benchmark2!$J$731</definedName>
    <definedName name="SpruceCostTotal1" localSheetId="4">Benchmark3!$J$731</definedName>
    <definedName name="SpruceCostTotal1" localSheetId="5">Benchmark4!$J$731</definedName>
    <definedName name="SpruceCostTotal1" localSheetId="6">Benchmark5!$J$731</definedName>
    <definedName name="SpruceCostTotal1">Benchmark1!$J$731</definedName>
    <definedName name="SpruceCostTotal2" localSheetId="3">Benchmark2!$J$732</definedName>
    <definedName name="SpruceCostTotal2" localSheetId="4">Benchmark3!$J$732</definedName>
    <definedName name="SpruceCostTotal2" localSheetId="5">Benchmark4!$J$732</definedName>
    <definedName name="SpruceCostTotal2" localSheetId="6">Benchmark5!$J$732</definedName>
    <definedName name="SpruceCostTotal2">Benchmark1!$J$732</definedName>
    <definedName name="SpruceThermTotal1" localSheetId="3">Benchmark2!$H$731</definedName>
    <definedName name="SpruceThermTotal1" localSheetId="4">Benchmark3!$H$731</definedName>
    <definedName name="SpruceThermTotal1" localSheetId="5">Benchmark4!$H$731</definedName>
    <definedName name="SpruceThermTotal1" localSheetId="6">Benchmark5!$H$731</definedName>
    <definedName name="SpruceThermTotal1">Benchmark1!$H$731</definedName>
    <definedName name="SpruceThermTotal2" localSheetId="3">Benchmark2!$H$732</definedName>
    <definedName name="SpruceThermTotal2" localSheetId="4">Benchmark3!$H$732</definedName>
    <definedName name="SpruceThermTotal2" localSheetId="5">Benchmark4!$H$732</definedName>
    <definedName name="SpruceThermTotal2" localSheetId="6">Benchmark5!$H$732</definedName>
    <definedName name="SpruceThermTotal2">Benchmark1!$H$732</definedName>
    <definedName name="SquareFeet" localSheetId="3">Benchmark2!$E$6</definedName>
    <definedName name="SquareFeet" localSheetId="4">Benchmark3!$E$6</definedName>
    <definedName name="SquareFeet" localSheetId="5">Benchmark4!$E$6</definedName>
    <definedName name="SquareFeet" localSheetId="6">Benchmark5!$E$6</definedName>
    <definedName name="SquareFeet">Benchmark1!$E$6</definedName>
    <definedName name="StateList">Lookups!$A$45:$A$103</definedName>
    <definedName name="Steam" localSheetId="3">Benchmark2!$A$893:$L$918</definedName>
    <definedName name="Steam" localSheetId="4">Benchmark3!$A$893:$L$918</definedName>
    <definedName name="Steam" localSheetId="5">Benchmark4!$A$893:$L$918</definedName>
    <definedName name="Steam" localSheetId="6">Benchmark5!$A$893:$L$918</definedName>
    <definedName name="Steam">Benchmark1!$A$893:$L$918</definedName>
    <definedName name="SteamCostTotal1" localSheetId="3">Benchmark2!$J$919</definedName>
    <definedName name="SteamCostTotal1" localSheetId="4">Benchmark3!$J$919</definedName>
    <definedName name="SteamCostTotal1" localSheetId="5">Benchmark4!$J$919</definedName>
    <definedName name="SteamCostTotal1" localSheetId="6">Benchmark5!$J$919</definedName>
    <definedName name="SteamCostTotal1">Benchmark1!$J$919</definedName>
    <definedName name="SteamCostTotal2" localSheetId="3">Benchmark2!$J$920</definedName>
    <definedName name="SteamCostTotal2" localSheetId="4">Benchmark3!$J$920</definedName>
    <definedName name="SteamCostTotal2" localSheetId="5">Benchmark4!$J$920</definedName>
    <definedName name="SteamCostTotal2" localSheetId="6">Benchmark5!$J$920</definedName>
    <definedName name="SteamCostTotal2">Benchmark1!$J$920</definedName>
    <definedName name="SteamThermTotal1" localSheetId="3">Benchmark2!$H$919</definedName>
    <definedName name="SteamThermTotal1" localSheetId="4">Benchmark3!$H$919</definedName>
    <definedName name="SteamThermTotal1" localSheetId="5">Benchmark4!$H$919</definedName>
    <definedName name="SteamThermTotal1" localSheetId="6">Benchmark5!$H$919</definedName>
    <definedName name="SteamThermTotal1">Benchmark1!$H$919</definedName>
    <definedName name="SteamThermTotal2" localSheetId="3">Benchmark2!$H$920</definedName>
    <definedName name="SteamThermTotal2" localSheetId="4">Benchmark3!$H$920</definedName>
    <definedName name="SteamThermTotal2" localSheetId="5">Benchmark4!$H$920</definedName>
    <definedName name="SteamThermTotal2" localSheetId="6">Benchmark5!$H$920</definedName>
    <definedName name="SteamThermTotal2">Benchmark1!$H$920</definedName>
    <definedName name="Version" localSheetId="3">Benchmark2!$I$7</definedName>
    <definedName name="Version" localSheetId="4">Benchmark3!$I$7</definedName>
    <definedName name="Version" localSheetId="5">Benchmark4!$I$7</definedName>
    <definedName name="Version" localSheetId="6">Benchmark5!$I$7</definedName>
    <definedName name="Version">Benchmark1!$I$7</definedName>
    <definedName name="WoodBirch" localSheetId="3">Benchmark2!$A$799:$L$824</definedName>
    <definedName name="WoodBirch" localSheetId="4">Benchmark3!$A$799:$L$824</definedName>
    <definedName name="WoodBirch" localSheetId="5">Benchmark4!$A$799:$L$824</definedName>
    <definedName name="WoodBirch" localSheetId="6">Benchmark5!$A$799:$L$824</definedName>
    <definedName name="WoodBirch">Benchmark1!$A$799:$L$824</definedName>
    <definedName name="WoodSpruce" localSheetId="3">Benchmark2!$A$705:$L$730</definedName>
    <definedName name="WoodSpruce" localSheetId="4">Benchmark3!$A$705:$L$730</definedName>
    <definedName name="WoodSpruce" localSheetId="5">Benchmark4!$A$705:$L$730</definedName>
    <definedName name="WoodSpruce" localSheetId="6">Benchmark5!$A$705:$L$730</definedName>
    <definedName name="WoodSpruce">Benchmark1!$A$705:$L$730</definedName>
    <definedName name="YearBuilt" localSheetId="3">Benchmark2!$E$8</definedName>
    <definedName name="YearBuilt" localSheetId="4">Benchmark3!$E$8</definedName>
    <definedName name="YearBuilt" localSheetId="5">Benchmark4!$E$8</definedName>
    <definedName name="YearBuilt" localSheetId="6">Benchmark5!$E$8</definedName>
    <definedName name="YearBuilt">Benchmark1!$E$8</definedName>
  </definedNames>
  <calcPr calcId="145621"/>
</workbook>
</file>

<file path=xl/calcChain.xml><?xml version="1.0" encoding="utf-8"?>
<calcChain xmlns="http://schemas.openxmlformats.org/spreadsheetml/2006/main">
  <c r="I1016" i="27" l="1"/>
  <c r="I1015" i="27"/>
  <c r="L1014" i="27"/>
  <c r="J1014" i="27"/>
  <c r="F132" i="27" s="1"/>
  <c r="I1014" i="27"/>
  <c r="G1014" i="27"/>
  <c r="E1014" i="27"/>
  <c r="L1013" i="27"/>
  <c r="J1013" i="27"/>
  <c r="I1013" i="27"/>
  <c r="G1013" i="27"/>
  <c r="E1013" i="27"/>
  <c r="H1012" i="27"/>
  <c r="K1012" i="27" s="1"/>
  <c r="C1012" i="27"/>
  <c r="H1011" i="27"/>
  <c r="K1011" i="27" s="1"/>
  <c r="C1011" i="27"/>
  <c r="H1010" i="27"/>
  <c r="K1010" i="27" s="1"/>
  <c r="C1010" i="27"/>
  <c r="H1009" i="27"/>
  <c r="K1009" i="27" s="1"/>
  <c r="C1009" i="27"/>
  <c r="H1008" i="27"/>
  <c r="K1008" i="27" s="1"/>
  <c r="C1008" i="27"/>
  <c r="K1007" i="27"/>
  <c r="H1007" i="27"/>
  <c r="C1007" i="27"/>
  <c r="H1006" i="27"/>
  <c r="K1006" i="27" s="1"/>
  <c r="C1006" i="27"/>
  <c r="H1005" i="27"/>
  <c r="K1005" i="27" s="1"/>
  <c r="C1005" i="27"/>
  <c r="K1004" i="27"/>
  <c r="H1004" i="27"/>
  <c r="C1004" i="27"/>
  <c r="H1003" i="27"/>
  <c r="K1003" i="27" s="1"/>
  <c r="C1003" i="27"/>
  <c r="H1002" i="27"/>
  <c r="K1002" i="27" s="1"/>
  <c r="C1002" i="27"/>
  <c r="H1001" i="27"/>
  <c r="K1001" i="27" s="1"/>
  <c r="K1016" i="27" s="1"/>
  <c r="C1001" i="27"/>
  <c r="H999" i="27"/>
  <c r="K999" i="27" s="1"/>
  <c r="C999" i="27"/>
  <c r="H998" i="27"/>
  <c r="K998" i="27" s="1"/>
  <c r="C998" i="27"/>
  <c r="H997" i="27"/>
  <c r="K997" i="27" s="1"/>
  <c r="C997" i="27"/>
  <c r="K996" i="27"/>
  <c r="H996" i="27"/>
  <c r="C996" i="27"/>
  <c r="H995" i="27"/>
  <c r="K995" i="27" s="1"/>
  <c r="C995" i="27"/>
  <c r="H994" i="27"/>
  <c r="K994" i="27" s="1"/>
  <c r="C994" i="27"/>
  <c r="H993" i="27"/>
  <c r="K993" i="27" s="1"/>
  <c r="C993" i="27"/>
  <c r="H992" i="27"/>
  <c r="K992" i="27" s="1"/>
  <c r="C992" i="27"/>
  <c r="H991" i="27"/>
  <c r="K991" i="27" s="1"/>
  <c r="C991" i="27"/>
  <c r="K990" i="27"/>
  <c r="H990" i="27"/>
  <c r="C990" i="27"/>
  <c r="H989" i="27"/>
  <c r="K989" i="27" s="1"/>
  <c r="C989" i="27"/>
  <c r="H988" i="27"/>
  <c r="K988" i="27" s="1"/>
  <c r="K1015" i="27" s="1"/>
  <c r="C988" i="27"/>
  <c r="I922" i="27"/>
  <c r="I921" i="27"/>
  <c r="L920" i="27"/>
  <c r="J920" i="27"/>
  <c r="I920" i="27"/>
  <c r="G920" i="27"/>
  <c r="E920" i="27"/>
  <c r="L919" i="27"/>
  <c r="J919" i="27"/>
  <c r="F83" i="27" s="1"/>
  <c r="F109" i="27" s="1"/>
  <c r="I919" i="27"/>
  <c r="G919" i="27"/>
  <c r="E919" i="27"/>
  <c r="H918" i="27"/>
  <c r="K918" i="27" s="1"/>
  <c r="C918" i="27"/>
  <c r="H917" i="27"/>
  <c r="K917" i="27" s="1"/>
  <c r="C917" i="27"/>
  <c r="K916" i="27"/>
  <c r="H916" i="27"/>
  <c r="C916" i="27"/>
  <c r="H915" i="27"/>
  <c r="K915" i="27" s="1"/>
  <c r="C915" i="27"/>
  <c r="H914" i="27"/>
  <c r="K914" i="27" s="1"/>
  <c r="C914" i="27"/>
  <c r="K913" i="27"/>
  <c r="H913" i="27"/>
  <c r="C913" i="27"/>
  <c r="H912" i="27"/>
  <c r="K912" i="27" s="1"/>
  <c r="C912" i="27"/>
  <c r="H911" i="27"/>
  <c r="K911" i="27" s="1"/>
  <c r="C911" i="27"/>
  <c r="H910" i="27"/>
  <c r="K910" i="27" s="1"/>
  <c r="C910" i="27"/>
  <c r="H909" i="27"/>
  <c r="K909" i="27" s="1"/>
  <c r="C909" i="27"/>
  <c r="H908" i="27"/>
  <c r="K908" i="27" s="1"/>
  <c r="C908" i="27"/>
  <c r="H907" i="27"/>
  <c r="C907" i="27"/>
  <c r="K905" i="27"/>
  <c r="H905" i="27"/>
  <c r="C905" i="27"/>
  <c r="H904" i="27"/>
  <c r="K904" i="27" s="1"/>
  <c r="C904" i="27"/>
  <c r="H903" i="27"/>
  <c r="K903" i="27" s="1"/>
  <c r="C903" i="27"/>
  <c r="H902" i="27"/>
  <c r="K902" i="27" s="1"/>
  <c r="C902" i="27"/>
  <c r="H901" i="27"/>
  <c r="K901" i="27" s="1"/>
  <c r="C901" i="27"/>
  <c r="H900" i="27"/>
  <c r="K900" i="27" s="1"/>
  <c r="C900" i="27"/>
  <c r="H899" i="27"/>
  <c r="K899" i="27" s="1"/>
  <c r="C899" i="27"/>
  <c r="H898" i="27"/>
  <c r="K898" i="27" s="1"/>
  <c r="C898" i="27"/>
  <c r="H897" i="27"/>
  <c r="K897" i="27" s="1"/>
  <c r="C897" i="27"/>
  <c r="H896" i="27"/>
  <c r="K896" i="27" s="1"/>
  <c r="C896" i="27"/>
  <c r="B110" i="27" s="1"/>
  <c r="H895" i="27"/>
  <c r="K895" i="27" s="1"/>
  <c r="C895" i="27"/>
  <c r="H894" i="27"/>
  <c r="C894" i="27"/>
  <c r="I828" i="27"/>
  <c r="I827" i="27"/>
  <c r="L826" i="27"/>
  <c r="J826" i="27"/>
  <c r="I826" i="27"/>
  <c r="G826" i="27"/>
  <c r="E826" i="27"/>
  <c r="L825" i="27"/>
  <c r="J825" i="27"/>
  <c r="F81" i="27" s="1"/>
  <c r="F108" i="27" s="1"/>
  <c r="I825" i="27"/>
  <c r="G825" i="27"/>
  <c r="E825" i="27"/>
  <c r="H824" i="27"/>
  <c r="K824" i="27" s="1"/>
  <c r="C824" i="27"/>
  <c r="H823" i="27"/>
  <c r="K823" i="27" s="1"/>
  <c r="C823" i="27"/>
  <c r="H822" i="27"/>
  <c r="K822" i="27" s="1"/>
  <c r="C822" i="27"/>
  <c r="H821" i="27"/>
  <c r="K821" i="27" s="1"/>
  <c r="C821" i="27"/>
  <c r="H820" i="27"/>
  <c r="K820" i="27" s="1"/>
  <c r="C820" i="27"/>
  <c r="H819" i="27"/>
  <c r="K819" i="27" s="1"/>
  <c r="C819" i="27"/>
  <c r="H818" i="27"/>
  <c r="K818" i="27" s="1"/>
  <c r="C818" i="27"/>
  <c r="K817" i="27"/>
  <c r="H817" i="27"/>
  <c r="C817" i="27"/>
  <c r="H816" i="27"/>
  <c r="K816" i="27" s="1"/>
  <c r="C816" i="27"/>
  <c r="H815" i="27"/>
  <c r="K815" i="27" s="1"/>
  <c r="C815" i="27"/>
  <c r="K814" i="27"/>
  <c r="H814" i="27"/>
  <c r="C814" i="27"/>
  <c r="H813" i="27"/>
  <c r="C813" i="27"/>
  <c r="H811" i="27"/>
  <c r="K811" i="27" s="1"/>
  <c r="C811" i="27"/>
  <c r="H810" i="27"/>
  <c r="K810" i="27" s="1"/>
  <c r="C810" i="27"/>
  <c r="H809" i="27"/>
  <c r="K809" i="27" s="1"/>
  <c r="C809" i="27"/>
  <c r="H808" i="27"/>
  <c r="K808" i="27" s="1"/>
  <c r="C808" i="27"/>
  <c r="H807" i="27"/>
  <c r="K807" i="27" s="1"/>
  <c r="C807" i="27"/>
  <c r="K806" i="27"/>
  <c r="H806" i="27"/>
  <c r="C806" i="27"/>
  <c r="H805" i="27"/>
  <c r="K805" i="27" s="1"/>
  <c r="C805" i="27"/>
  <c r="H804" i="27"/>
  <c r="K804" i="27" s="1"/>
  <c r="C804" i="27"/>
  <c r="H803" i="27"/>
  <c r="K803" i="27" s="1"/>
  <c r="C803" i="27"/>
  <c r="H802" i="27"/>
  <c r="K802" i="27" s="1"/>
  <c r="C802" i="27"/>
  <c r="H801" i="27"/>
  <c r="C801" i="27"/>
  <c r="K800" i="27"/>
  <c r="K827" i="27" s="1"/>
  <c r="H800" i="27"/>
  <c r="C800" i="27"/>
  <c r="I734" i="27"/>
  <c r="I733" i="27"/>
  <c r="L732" i="27"/>
  <c r="J732" i="27"/>
  <c r="I732" i="27"/>
  <c r="G732" i="27"/>
  <c r="E732" i="27"/>
  <c r="L731" i="27"/>
  <c r="J731" i="27"/>
  <c r="I731" i="27"/>
  <c r="G731" i="27"/>
  <c r="E731" i="27"/>
  <c r="H730" i="27"/>
  <c r="K730" i="27" s="1"/>
  <c r="C730" i="27"/>
  <c r="H729" i="27"/>
  <c r="K729" i="27" s="1"/>
  <c r="C729" i="27"/>
  <c r="H728" i="27"/>
  <c r="K728" i="27" s="1"/>
  <c r="C728" i="27"/>
  <c r="H727" i="27"/>
  <c r="K727" i="27" s="1"/>
  <c r="C727" i="27"/>
  <c r="K726" i="27"/>
  <c r="H726" i="27"/>
  <c r="C726" i="27"/>
  <c r="H725" i="27"/>
  <c r="K725" i="27" s="1"/>
  <c r="C725" i="27"/>
  <c r="H724" i="27"/>
  <c r="K724" i="27" s="1"/>
  <c r="C724" i="27"/>
  <c r="K723" i="27"/>
  <c r="H723" i="27"/>
  <c r="C723" i="27"/>
  <c r="H722" i="27"/>
  <c r="K722" i="27" s="1"/>
  <c r="C722" i="27"/>
  <c r="H721" i="27"/>
  <c r="K721" i="27" s="1"/>
  <c r="C721" i="27"/>
  <c r="H720" i="27"/>
  <c r="K720" i="27" s="1"/>
  <c r="C720" i="27"/>
  <c r="H719" i="27"/>
  <c r="C719" i="27"/>
  <c r="H717" i="27"/>
  <c r="K717" i="27" s="1"/>
  <c r="C717" i="27"/>
  <c r="H716" i="27"/>
  <c r="K716" i="27" s="1"/>
  <c r="C716" i="27"/>
  <c r="K715" i="27"/>
  <c r="H715" i="27"/>
  <c r="C715" i="27"/>
  <c r="H714" i="27"/>
  <c r="K714" i="27" s="1"/>
  <c r="C714" i="27"/>
  <c r="H713" i="27"/>
  <c r="K713" i="27" s="1"/>
  <c r="C713" i="27"/>
  <c r="H712" i="27"/>
  <c r="K712" i="27" s="1"/>
  <c r="C712" i="27"/>
  <c r="H711" i="27"/>
  <c r="K711" i="27" s="1"/>
  <c r="C711" i="27"/>
  <c r="H710" i="27"/>
  <c r="K710" i="27" s="1"/>
  <c r="C710" i="27"/>
  <c r="H709" i="27"/>
  <c r="K709" i="27" s="1"/>
  <c r="C709" i="27"/>
  <c r="H708" i="27"/>
  <c r="C708" i="27"/>
  <c r="H707" i="27"/>
  <c r="K707" i="27" s="1"/>
  <c r="C707" i="27"/>
  <c r="H706" i="27"/>
  <c r="K706" i="27" s="1"/>
  <c r="K733" i="27" s="1"/>
  <c r="C706" i="27"/>
  <c r="I640" i="27"/>
  <c r="I639" i="27"/>
  <c r="L638" i="27"/>
  <c r="J638" i="27"/>
  <c r="I638" i="27"/>
  <c r="G638" i="27"/>
  <c r="E638" i="27"/>
  <c r="L637" i="27"/>
  <c r="J637" i="27"/>
  <c r="I637" i="27"/>
  <c r="G637" i="27"/>
  <c r="E637" i="27"/>
  <c r="H636" i="27"/>
  <c r="K636" i="27" s="1"/>
  <c r="C636" i="27"/>
  <c r="C635" i="27"/>
  <c r="C634" i="27"/>
  <c r="C633" i="27"/>
  <c r="C632" i="27"/>
  <c r="C631" i="27"/>
  <c r="C630" i="27"/>
  <c r="C629" i="27"/>
  <c r="H628" i="27"/>
  <c r="K628" i="27" s="1"/>
  <c r="C628" i="27"/>
  <c r="C627" i="27"/>
  <c r="C626" i="27"/>
  <c r="C625" i="27"/>
  <c r="C623" i="27"/>
  <c r="C622" i="27"/>
  <c r="C621" i="27"/>
  <c r="C620" i="27"/>
  <c r="H619" i="27"/>
  <c r="K619" i="27" s="1"/>
  <c r="C619" i="27"/>
  <c r="C618" i="27"/>
  <c r="C617" i="27"/>
  <c r="C616" i="27"/>
  <c r="C615" i="27"/>
  <c r="H614" i="27"/>
  <c r="K614" i="27" s="1"/>
  <c r="C614" i="27"/>
  <c r="C613" i="27"/>
  <c r="C612" i="27"/>
  <c r="H610" i="27"/>
  <c r="I546" i="27"/>
  <c r="I545" i="27"/>
  <c r="L544" i="27"/>
  <c r="J544" i="27"/>
  <c r="I544" i="27"/>
  <c r="G544" i="27"/>
  <c r="E544" i="27"/>
  <c r="L543" i="27"/>
  <c r="J543" i="27"/>
  <c r="F75" i="27" s="1"/>
  <c r="F105" i="27" s="1"/>
  <c r="I543" i="27"/>
  <c r="G543" i="27"/>
  <c r="E543" i="27"/>
  <c r="H542" i="27"/>
  <c r="K542" i="27" s="1"/>
  <c r="C542" i="27"/>
  <c r="K541" i="27"/>
  <c r="H541" i="27"/>
  <c r="C541" i="27"/>
  <c r="H540" i="27"/>
  <c r="K540" i="27" s="1"/>
  <c r="C540" i="27"/>
  <c r="H539" i="27"/>
  <c r="K539" i="27" s="1"/>
  <c r="C539" i="27"/>
  <c r="H538" i="27"/>
  <c r="K538" i="27" s="1"/>
  <c r="C538" i="27"/>
  <c r="K537" i="27"/>
  <c r="H537" i="27"/>
  <c r="C537" i="27"/>
  <c r="H536" i="27"/>
  <c r="K536" i="27" s="1"/>
  <c r="C536" i="27"/>
  <c r="H535" i="27"/>
  <c r="K535" i="27" s="1"/>
  <c r="C535" i="27"/>
  <c r="H534" i="27"/>
  <c r="K534" i="27" s="1"/>
  <c r="C534" i="27"/>
  <c r="H533" i="27"/>
  <c r="K533" i="27" s="1"/>
  <c r="C533" i="27"/>
  <c r="H532" i="27"/>
  <c r="C532" i="27"/>
  <c r="H531" i="27"/>
  <c r="K531" i="27" s="1"/>
  <c r="K546" i="27" s="1"/>
  <c r="C531" i="27"/>
  <c r="H529" i="27"/>
  <c r="K529" i="27" s="1"/>
  <c r="C529" i="27"/>
  <c r="H528" i="27"/>
  <c r="K528" i="27" s="1"/>
  <c r="C528" i="27"/>
  <c r="H527" i="27"/>
  <c r="K527" i="27" s="1"/>
  <c r="C527" i="27"/>
  <c r="H526" i="27"/>
  <c r="K526" i="27" s="1"/>
  <c r="C526" i="27"/>
  <c r="H525" i="27"/>
  <c r="K525" i="27" s="1"/>
  <c r="C525" i="27"/>
  <c r="K524" i="27"/>
  <c r="H524" i="27"/>
  <c r="C524" i="27"/>
  <c r="H523" i="27"/>
  <c r="K523" i="27" s="1"/>
  <c r="C523" i="27"/>
  <c r="H522" i="27"/>
  <c r="K522" i="27" s="1"/>
  <c r="C522" i="27"/>
  <c r="H521" i="27"/>
  <c r="K521" i="27" s="1"/>
  <c r="C521" i="27"/>
  <c r="K520" i="27"/>
  <c r="H520" i="27"/>
  <c r="C520" i="27"/>
  <c r="H519" i="27"/>
  <c r="K519" i="27" s="1"/>
  <c r="C519" i="27"/>
  <c r="H518" i="27"/>
  <c r="C518" i="27"/>
  <c r="I451" i="27"/>
  <c r="I450" i="27"/>
  <c r="L449" i="27"/>
  <c r="J449" i="27"/>
  <c r="F120" i="27" s="1"/>
  <c r="I449" i="27"/>
  <c r="G449" i="27"/>
  <c r="E449" i="27"/>
  <c r="L448" i="27"/>
  <c r="J448" i="27"/>
  <c r="I448" i="27"/>
  <c r="G448" i="27"/>
  <c r="E448" i="27"/>
  <c r="H447" i="27"/>
  <c r="K447" i="27" s="1"/>
  <c r="C447" i="27"/>
  <c r="H446" i="27"/>
  <c r="K446" i="27" s="1"/>
  <c r="C446" i="27"/>
  <c r="H445" i="27"/>
  <c r="K445" i="27" s="1"/>
  <c r="C445" i="27"/>
  <c r="H444" i="27"/>
  <c r="K444" i="27" s="1"/>
  <c r="C444" i="27"/>
  <c r="H443" i="27"/>
  <c r="K443" i="27" s="1"/>
  <c r="C443" i="27"/>
  <c r="H442" i="27"/>
  <c r="K442" i="27" s="1"/>
  <c r="C442" i="27"/>
  <c r="H441" i="27"/>
  <c r="K441" i="27" s="1"/>
  <c r="C441" i="27"/>
  <c r="H440" i="27"/>
  <c r="K440" i="27" s="1"/>
  <c r="C440" i="27"/>
  <c r="H439" i="27"/>
  <c r="K439" i="27" s="1"/>
  <c r="C439" i="27"/>
  <c r="H438" i="27"/>
  <c r="K438" i="27" s="1"/>
  <c r="C438" i="27"/>
  <c r="K437" i="27"/>
  <c r="H437" i="27"/>
  <c r="C437" i="27"/>
  <c r="H436" i="27"/>
  <c r="C436" i="27"/>
  <c r="H434" i="27"/>
  <c r="K434" i="27" s="1"/>
  <c r="C434" i="27"/>
  <c r="H433" i="27"/>
  <c r="K433" i="27" s="1"/>
  <c r="C433" i="27"/>
  <c r="K432" i="27"/>
  <c r="H432" i="27"/>
  <c r="C432" i="27"/>
  <c r="H431" i="27"/>
  <c r="K431" i="27" s="1"/>
  <c r="C431" i="27"/>
  <c r="H430" i="27"/>
  <c r="K430" i="27" s="1"/>
  <c r="C430" i="27"/>
  <c r="H429" i="27"/>
  <c r="K429" i="27" s="1"/>
  <c r="C429" i="27"/>
  <c r="H428" i="27"/>
  <c r="K428" i="27" s="1"/>
  <c r="C428" i="27"/>
  <c r="H427" i="27"/>
  <c r="K427" i="27" s="1"/>
  <c r="C427" i="27"/>
  <c r="H426" i="27"/>
  <c r="K426" i="27" s="1"/>
  <c r="C426" i="27"/>
  <c r="H425" i="27"/>
  <c r="K425" i="27" s="1"/>
  <c r="C425" i="27"/>
  <c r="H424" i="27"/>
  <c r="K424" i="27" s="1"/>
  <c r="C424" i="27"/>
  <c r="H423" i="27"/>
  <c r="K423" i="27" s="1"/>
  <c r="K450" i="27" s="1"/>
  <c r="C423" i="27"/>
  <c r="I358" i="27"/>
  <c r="I357" i="27"/>
  <c r="L356" i="27"/>
  <c r="J356" i="27"/>
  <c r="F118" i="27" s="1"/>
  <c r="F150" i="27" s="1"/>
  <c r="I356" i="27"/>
  <c r="G356" i="27"/>
  <c r="E356" i="27"/>
  <c r="L355" i="27"/>
  <c r="J355" i="27"/>
  <c r="I355" i="27"/>
  <c r="G355" i="27"/>
  <c r="E355" i="27"/>
  <c r="K354" i="27"/>
  <c r="H354" i="27"/>
  <c r="C354" i="27"/>
  <c r="H353" i="27"/>
  <c r="K353" i="27" s="1"/>
  <c r="C353" i="27"/>
  <c r="H352" i="27"/>
  <c r="K352" i="27" s="1"/>
  <c r="C352" i="27"/>
  <c r="H351" i="27"/>
  <c r="K351" i="27" s="1"/>
  <c r="C351" i="27"/>
  <c r="H350" i="27"/>
  <c r="K350" i="27" s="1"/>
  <c r="C350" i="27"/>
  <c r="H349" i="27"/>
  <c r="K349" i="27" s="1"/>
  <c r="C349" i="27"/>
  <c r="H348" i="27"/>
  <c r="K348" i="27" s="1"/>
  <c r="C348" i="27"/>
  <c r="H347" i="27"/>
  <c r="K347" i="27" s="1"/>
  <c r="C347" i="27"/>
  <c r="H346" i="27"/>
  <c r="K346" i="27" s="1"/>
  <c r="C346" i="27"/>
  <c r="H345" i="27"/>
  <c r="K345" i="27" s="1"/>
  <c r="C345" i="27"/>
  <c r="H344" i="27"/>
  <c r="K344" i="27" s="1"/>
  <c r="C344" i="27"/>
  <c r="H343" i="27"/>
  <c r="K343" i="27" s="1"/>
  <c r="K358" i="27" s="1"/>
  <c r="C343" i="27"/>
  <c r="H341" i="27"/>
  <c r="K341" i="27" s="1"/>
  <c r="C341" i="27"/>
  <c r="K340" i="27"/>
  <c r="H340" i="27"/>
  <c r="C340" i="27"/>
  <c r="H339" i="27"/>
  <c r="K339" i="27" s="1"/>
  <c r="C339" i="27"/>
  <c r="H338" i="27"/>
  <c r="K338" i="27" s="1"/>
  <c r="C338" i="27"/>
  <c r="K337" i="27"/>
  <c r="H337" i="27"/>
  <c r="C337" i="27"/>
  <c r="H336" i="27"/>
  <c r="K336" i="27" s="1"/>
  <c r="C336" i="27"/>
  <c r="H335" i="27"/>
  <c r="K335" i="27" s="1"/>
  <c r="C335" i="27"/>
  <c r="H334" i="27"/>
  <c r="K334" i="27" s="1"/>
  <c r="C334" i="27"/>
  <c r="K333" i="27"/>
  <c r="H333" i="27"/>
  <c r="C333" i="27"/>
  <c r="H332" i="27"/>
  <c r="K332" i="27" s="1"/>
  <c r="C332" i="27"/>
  <c r="H331" i="27"/>
  <c r="K331" i="27" s="1"/>
  <c r="C331" i="27"/>
  <c r="K330" i="27"/>
  <c r="K357" i="27" s="1"/>
  <c r="H330" i="27"/>
  <c r="C330" i="27"/>
  <c r="I278" i="27"/>
  <c r="I277" i="27"/>
  <c r="L276" i="27"/>
  <c r="J276" i="27"/>
  <c r="I276" i="27"/>
  <c r="G276" i="27"/>
  <c r="E276" i="27"/>
  <c r="L275" i="27"/>
  <c r="J275" i="27"/>
  <c r="F69" i="27" s="1"/>
  <c r="I275" i="27"/>
  <c r="G275" i="27"/>
  <c r="F68" i="27" s="1"/>
  <c r="F90" i="27" s="1"/>
  <c r="E275" i="27"/>
  <c r="K274" i="27"/>
  <c r="H274" i="27"/>
  <c r="C274" i="27"/>
  <c r="K273" i="27"/>
  <c r="H273" i="27"/>
  <c r="C273" i="27"/>
  <c r="K272" i="27"/>
  <c r="H272" i="27"/>
  <c r="C272" i="27"/>
  <c r="K271" i="27"/>
  <c r="H271" i="27"/>
  <c r="C271" i="27"/>
  <c r="K270" i="27"/>
  <c r="H270" i="27"/>
  <c r="C270" i="27"/>
  <c r="K269" i="27"/>
  <c r="H269" i="27"/>
  <c r="C269" i="27"/>
  <c r="K268" i="27"/>
  <c r="H268" i="27"/>
  <c r="C268" i="27"/>
  <c r="K267" i="27"/>
  <c r="H267" i="27"/>
  <c r="C267" i="27"/>
  <c r="K266" i="27"/>
  <c r="H266" i="27"/>
  <c r="C266" i="27"/>
  <c r="K265" i="27"/>
  <c r="H265" i="27"/>
  <c r="C265" i="27"/>
  <c r="K264" i="27"/>
  <c r="H264" i="27"/>
  <c r="C264" i="27"/>
  <c r="K263" i="27"/>
  <c r="K278" i="27" s="1"/>
  <c r="H263" i="27"/>
  <c r="C263" i="27"/>
  <c r="K261" i="27"/>
  <c r="H261" i="27"/>
  <c r="C261" i="27"/>
  <c r="K260" i="27"/>
  <c r="H260" i="27"/>
  <c r="C260" i="27"/>
  <c r="K259" i="27"/>
  <c r="H259" i="27"/>
  <c r="C259" i="27"/>
  <c r="K258" i="27"/>
  <c r="H258" i="27"/>
  <c r="C258" i="27"/>
  <c r="K257" i="27"/>
  <c r="H257" i="27"/>
  <c r="C257" i="27"/>
  <c r="K256" i="27"/>
  <c r="H256" i="27"/>
  <c r="C256" i="27"/>
  <c r="K255" i="27"/>
  <c r="H255" i="27"/>
  <c r="C255" i="27"/>
  <c r="K254" i="27"/>
  <c r="H254" i="27"/>
  <c r="C254" i="27"/>
  <c r="K253" i="27"/>
  <c r="H253" i="27"/>
  <c r="C253" i="27"/>
  <c r="K252" i="27"/>
  <c r="H252" i="27"/>
  <c r="C252" i="27"/>
  <c r="K251" i="27"/>
  <c r="H251" i="27"/>
  <c r="C251" i="27"/>
  <c r="K250" i="27"/>
  <c r="K277" i="27" s="1"/>
  <c r="H250" i="27"/>
  <c r="H275" i="27" s="1"/>
  <c r="C250" i="27"/>
  <c r="I197" i="27"/>
  <c r="I196" i="27"/>
  <c r="L195" i="27"/>
  <c r="J195" i="27"/>
  <c r="F114" i="27" s="1"/>
  <c r="I195" i="27"/>
  <c r="G195" i="27"/>
  <c r="E195" i="27"/>
  <c r="L194" i="27"/>
  <c r="J194" i="27"/>
  <c r="F67" i="27" s="1"/>
  <c r="I194" i="27"/>
  <c r="G194" i="27"/>
  <c r="E194" i="27"/>
  <c r="H193" i="27"/>
  <c r="K193" i="27" s="1"/>
  <c r="C193" i="27"/>
  <c r="H192" i="27"/>
  <c r="K192" i="27" s="1"/>
  <c r="C192" i="27"/>
  <c r="H191" i="27"/>
  <c r="K191" i="27" s="1"/>
  <c r="C191" i="27"/>
  <c r="H190" i="27"/>
  <c r="K190" i="27" s="1"/>
  <c r="C190" i="27"/>
  <c r="H189" i="27"/>
  <c r="K189" i="27" s="1"/>
  <c r="C189" i="27"/>
  <c r="H188" i="27"/>
  <c r="K188" i="27" s="1"/>
  <c r="C188" i="27"/>
  <c r="H187" i="27"/>
  <c r="K187" i="27" s="1"/>
  <c r="C187" i="27"/>
  <c r="H186" i="27"/>
  <c r="K186" i="27" s="1"/>
  <c r="C186" i="27"/>
  <c r="H185" i="27"/>
  <c r="K185" i="27" s="1"/>
  <c r="C185" i="27"/>
  <c r="H184" i="27"/>
  <c r="K184" i="27" s="1"/>
  <c r="C184" i="27"/>
  <c r="H183" i="27"/>
  <c r="K183" i="27" s="1"/>
  <c r="C183" i="27"/>
  <c r="H182" i="27"/>
  <c r="C182" i="27"/>
  <c r="H180" i="27"/>
  <c r="K180" i="27" s="1"/>
  <c r="C180" i="27"/>
  <c r="H179" i="27"/>
  <c r="K179" i="27" s="1"/>
  <c r="C179" i="27"/>
  <c r="H178" i="27"/>
  <c r="K178" i="27" s="1"/>
  <c r="C178" i="27"/>
  <c r="K177" i="27"/>
  <c r="H177" i="27"/>
  <c r="C177" i="27"/>
  <c r="H176" i="27"/>
  <c r="K176" i="27" s="1"/>
  <c r="C176" i="27"/>
  <c r="H175" i="27"/>
  <c r="K175" i="27" s="1"/>
  <c r="C175" i="27"/>
  <c r="K174" i="27"/>
  <c r="H174" i="27"/>
  <c r="C174" i="27"/>
  <c r="H173" i="27"/>
  <c r="K173" i="27" s="1"/>
  <c r="C173" i="27"/>
  <c r="H172" i="27"/>
  <c r="K172" i="27" s="1"/>
  <c r="C172" i="27"/>
  <c r="H171" i="27"/>
  <c r="K171" i="27" s="1"/>
  <c r="C171" i="27"/>
  <c r="H170" i="27"/>
  <c r="C170" i="27"/>
  <c r="H169" i="27"/>
  <c r="K169" i="27" s="1"/>
  <c r="K196" i="27" s="1"/>
  <c r="C169" i="27"/>
  <c r="B157" i="27"/>
  <c r="B156" i="27"/>
  <c r="B155" i="27"/>
  <c r="B154" i="27"/>
  <c r="B153" i="27"/>
  <c r="B152" i="27"/>
  <c r="B151" i="27"/>
  <c r="B150" i="27"/>
  <c r="B149" i="27"/>
  <c r="B148" i="27"/>
  <c r="B145" i="27"/>
  <c r="B144" i="27"/>
  <c r="B143" i="27"/>
  <c r="B142" i="27"/>
  <c r="B141" i="27"/>
  <c r="B140" i="27"/>
  <c r="B139" i="27"/>
  <c r="B138" i="27"/>
  <c r="B137" i="27"/>
  <c r="B136" i="27"/>
  <c r="A132" i="27"/>
  <c r="A131" i="27"/>
  <c r="F130" i="27"/>
  <c r="A130" i="27"/>
  <c r="A129" i="27"/>
  <c r="F128" i="27"/>
  <c r="A128" i="27"/>
  <c r="A127" i="27"/>
  <c r="F126" i="27"/>
  <c r="F154" i="27" s="1"/>
  <c r="A126" i="27"/>
  <c r="A125" i="27"/>
  <c r="F124" i="27"/>
  <c r="F153" i="27" s="1"/>
  <c r="A124" i="27"/>
  <c r="A123" i="27"/>
  <c r="F122" i="27"/>
  <c r="A122" i="27"/>
  <c r="A121" i="27"/>
  <c r="A120" i="27"/>
  <c r="A119" i="27"/>
  <c r="A118" i="27"/>
  <c r="A117" i="27"/>
  <c r="F116" i="27"/>
  <c r="A116" i="27"/>
  <c r="F115" i="27"/>
  <c r="A115" i="27"/>
  <c r="A114" i="27"/>
  <c r="A113" i="27"/>
  <c r="B109" i="27"/>
  <c r="B108" i="27"/>
  <c r="B107" i="27"/>
  <c r="B106" i="27"/>
  <c r="B105" i="27"/>
  <c r="B104" i="27"/>
  <c r="B103" i="27"/>
  <c r="B102" i="27"/>
  <c r="B101" i="27"/>
  <c r="B98" i="27"/>
  <c r="B97" i="27"/>
  <c r="B96" i="27"/>
  <c r="B95" i="27"/>
  <c r="B94" i="27"/>
  <c r="B93" i="27"/>
  <c r="B92" i="27"/>
  <c r="B91" i="27"/>
  <c r="B90" i="27"/>
  <c r="B89" i="27"/>
  <c r="F85" i="27"/>
  <c r="F110" i="27" s="1"/>
  <c r="A85" i="27"/>
  <c r="A84" i="27"/>
  <c r="A83" i="27"/>
  <c r="A82" i="27"/>
  <c r="A81" i="27"/>
  <c r="A80" i="27"/>
  <c r="A79" i="27"/>
  <c r="A78" i="27"/>
  <c r="F77" i="27"/>
  <c r="A77" i="27"/>
  <c r="A76" i="27"/>
  <c r="A75" i="27"/>
  <c r="A74" i="27"/>
  <c r="F73" i="27"/>
  <c r="F104" i="27" s="1"/>
  <c r="A73" i="27"/>
  <c r="A72" i="27"/>
  <c r="F71" i="27"/>
  <c r="A71" i="27"/>
  <c r="A70" i="27"/>
  <c r="A69" i="27"/>
  <c r="A68" i="27"/>
  <c r="A67" i="27"/>
  <c r="A66" i="27"/>
  <c r="D64" i="27"/>
  <c r="F149" i="27" s="1"/>
  <c r="A62" i="27"/>
  <c r="E7" i="27"/>
  <c r="E3" i="27"/>
  <c r="I1016" i="26"/>
  <c r="I1015" i="26"/>
  <c r="L1014" i="26"/>
  <c r="J1014" i="26"/>
  <c r="F132" i="26" s="1"/>
  <c r="I1014" i="26"/>
  <c r="G1014" i="26"/>
  <c r="E1014" i="26"/>
  <c r="L1013" i="26"/>
  <c r="J1013" i="26"/>
  <c r="F85" i="26" s="1"/>
  <c r="F110" i="26" s="1"/>
  <c r="I1013" i="26"/>
  <c r="G1013" i="26"/>
  <c r="E1013" i="26"/>
  <c r="H1012" i="26"/>
  <c r="K1012" i="26" s="1"/>
  <c r="C1012" i="26"/>
  <c r="H1011" i="26"/>
  <c r="K1011" i="26" s="1"/>
  <c r="C1011" i="26"/>
  <c r="H1010" i="26"/>
  <c r="K1010" i="26" s="1"/>
  <c r="C1010" i="26"/>
  <c r="H1009" i="26"/>
  <c r="K1009" i="26" s="1"/>
  <c r="C1009" i="26"/>
  <c r="H1008" i="26"/>
  <c r="K1008" i="26" s="1"/>
  <c r="C1008" i="26"/>
  <c r="H1007" i="26"/>
  <c r="K1007" i="26" s="1"/>
  <c r="C1007" i="26"/>
  <c r="H1006" i="26"/>
  <c r="K1006" i="26" s="1"/>
  <c r="C1006" i="26"/>
  <c r="H1005" i="26"/>
  <c r="K1005" i="26" s="1"/>
  <c r="C1005" i="26"/>
  <c r="H1004" i="26"/>
  <c r="K1004" i="26" s="1"/>
  <c r="C1004" i="26"/>
  <c r="H1003" i="26"/>
  <c r="K1003" i="26" s="1"/>
  <c r="C1003" i="26"/>
  <c r="H1002" i="26"/>
  <c r="K1002" i="26" s="1"/>
  <c r="C1002" i="26"/>
  <c r="H1001" i="26"/>
  <c r="K1001" i="26" s="1"/>
  <c r="K1016" i="26" s="1"/>
  <c r="C1001" i="26"/>
  <c r="H999" i="26"/>
  <c r="K999" i="26" s="1"/>
  <c r="C999" i="26"/>
  <c r="H998" i="26"/>
  <c r="K998" i="26" s="1"/>
  <c r="C998" i="26"/>
  <c r="H997" i="26"/>
  <c r="K997" i="26" s="1"/>
  <c r="C997" i="26"/>
  <c r="H996" i="26"/>
  <c r="K996" i="26" s="1"/>
  <c r="C996" i="26"/>
  <c r="H995" i="26"/>
  <c r="K995" i="26" s="1"/>
  <c r="C995" i="26"/>
  <c r="H994" i="26"/>
  <c r="K994" i="26" s="1"/>
  <c r="C994" i="26"/>
  <c r="H993" i="26"/>
  <c r="K993" i="26" s="1"/>
  <c r="C993" i="26"/>
  <c r="H992" i="26"/>
  <c r="K992" i="26" s="1"/>
  <c r="C992" i="26"/>
  <c r="H991" i="26"/>
  <c r="K991" i="26" s="1"/>
  <c r="C991" i="26"/>
  <c r="K990" i="26"/>
  <c r="H990" i="26"/>
  <c r="C990" i="26"/>
  <c r="H989" i="26"/>
  <c r="K989" i="26" s="1"/>
  <c r="C989" i="26"/>
  <c r="H988" i="26"/>
  <c r="K988" i="26" s="1"/>
  <c r="K1015" i="26" s="1"/>
  <c r="C988" i="26"/>
  <c r="I922" i="26"/>
  <c r="I921" i="26"/>
  <c r="L920" i="26"/>
  <c r="J920" i="26"/>
  <c r="I920" i="26"/>
  <c r="G920" i="26"/>
  <c r="E920" i="26"/>
  <c r="L919" i="26"/>
  <c r="J919" i="26"/>
  <c r="F83" i="26" s="1"/>
  <c r="I919" i="26"/>
  <c r="G919" i="26"/>
  <c r="E919" i="26"/>
  <c r="H918" i="26"/>
  <c r="K918" i="26" s="1"/>
  <c r="C918" i="26"/>
  <c r="H917" i="26"/>
  <c r="K917" i="26" s="1"/>
  <c r="C917" i="26"/>
  <c r="K916" i="26"/>
  <c r="H916" i="26"/>
  <c r="C916" i="26"/>
  <c r="H915" i="26"/>
  <c r="K915" i="26" s="1"/>
  <c r="C915" i="26"/>
  <c r="H914" i="26"/>
  <c r="K914" i="26" s="1"/>
  <c r="C914" i="26"/>
  <c r="H913" i="26"/>
  <c r="K913" i="26" s="1"/>
  <c r="C913" i="26"/>
  <c r="H912" i="26"/>
  <c r="K912" i="26" s="1"/>
  <c r="C912" i="26"/>
  <c r="H911" i="26"/>
  <c r="K911" i="26" s="1"/>
  <c r="C911" i="26"/>
  <c r="H910" i="26"/>
  <c r="K910" i="26" s="1"/>
  <c r="C910" i="26"/>
  <c r="H909" i="26"/>
  <c r="K909" i="26" s="1"/>
  <c r="C909" i="26"/>
  <c r="H908" i="26"/>
  <c r="K908" i="26" s="1"/>
  <c r="C908" i="26"/>
  <c r="H907" i="26"/>
  <c r="C907" i="26"/>
  <c r="K905" i="26"/>
  <c r="H905" i="26"/>
  <c r="C905" i="26"/>
  <c r="H904" i="26"/>
  <c r="K904" i="26" s="1"/>
  <c r="C904" i="26"/>
  <c r="H903" i="26"/>
  <c r="K903" i="26" s="1"/>
  <c r="C903" i="26"/>
  <c r="H902" i="26"/>
  <c r="K902" i="26" s="1"/>
  <c r="C902" i="26"/>
  <c r="H901" i="26"/>
  <c r="K901" i="26" s="1"/>
  <c r="C901" i="26"/>
  <c r="H900" i="26"/>
  <c r="K900" i="26" s="1"/>
  <c r="C900" i="26"/>
  <c r="H899" i="26"/>
  <c r="K899" i="26" s="1"/>
  <c r="C899" i="26"/>
  <c r="H898" i="26"/>
  <c r="K898" i="26" s="1"/>
  <c r="C898" i="26"/>
  <c r="H897" i="26"/>
  <c r="K897" i="26" s="1"/>
  <c r="C897" i="26"/>
  <c r="H896" i="26"/>
  <c r="K896" i="26" s="1"/>
  <c r="C896" i="26"/>
  <c r="B110" i="26" s="1"/>
  <c r="H895" i="26"/>
  <c r="K895" i="26" s="1"/>
  <c r="C895" i="26"/>
  <c r="H894" i="26"/>
  <c r="C894" i="26"/>
  <c r="I828" i="26"/>
  <c r="I827" i="26"/>
  <c r="L826" i="26"/>
  <c r="J826" i="26"/>
  <c r="F128" i="26" s="1"/>
  <c r="F155" i="26" s="1"/>
  <c r="I826" i="26"/>
  <c r="G826" i="26"/>
  <c r="E826" i="26"/>
  <c r="L825" i="26"/>
  <c r="J825" i="26"/>
  <c r="F81" i="26" s="1"/>
  <c r="I825" i="26"/>
  <c r="G825" i="26"/>
  <c r="E825" i="26"/>
  <c r="H824" i="26"/>
  <c r="K824" i="26" s="1"/>
  <c r="C824" i="26"/>
  <c r="H823" i="26"/>
  <c r="K823" i="26" s="1"/>
  <c r="C823" i="26"/>
  <c r="H822" i="26"/>
  <c r="K822" i="26" s="1"/>
  <c r="C822" i="26"/>
  <c r="H821" i="26"/>
  <c r="K821" i="26" s="1"/>
  <c r="C821" i="26"/>
  <c r="H820" i="26"/>
  <c r="K820" i="26" s="1"/>
  <c r="C820" i="26"/>
  <c r="H819" i="26"/>
  <c r="K819" i="26" s="1"/>
  <c r="C819" i="26"/>
  <c r="H818" i="26"/>
  <c r="K818" i="26" s="1"/>
  <c r="C818" i="26"/>
  <c r="H817" i="26"/>
  <c r="K817" i="26" s="1"/>
  <c r="C817" i="26"/>
  <c r="H816" i="26"/>
  <c r="K816" i="26" s="1"/>
  <c r="C816" i="26"/>
  <c r="H815" i="26"/>
  <c r="K815" i="26" s="1"/>
  <c r="C815" i="26"/>
  <c r="H814" i="26"/>
  <c r="K814" i="26" s="1"/>
  <c r="C814" i="26"/>
  <c r="H813" i="26"/>
  <c r="C813" i="26"/>
  <c r="H811" i="26"/>
  <c r="K811" i="26" s="1"/>
  <c r="C811" i="26"/>
  <c r="H810" i="26"/>
  <c r="K810" i="26" s="1"/>
  <c r="C810" i="26"/>
  <c r="H809" i="26"/>
  <c r="K809" i="26" s="1"/>
  <c r="C809" i="26"/>
  <c r="H808" i="26"/>
  <c r="K808" i="26" s="1"/>
  <c r="C808" i="26"/>
  <c r="H807" i="26"/>
  <c r="K807" i="26" s="1"/>
  <c r="C807" i="26"/>
  <c r="H806" i="26"/>
  <c r="K806" i="26" s="1"/>
  <c r="C806" i="26"/>
  <c r="H805" i="26"/>
  <c r="K805" i="26" s="1"/>
  <c r="C805" i="26"/>
  <c r="H804" i="26"/>
  <c r="K804" i="26" s="1"/>
  <c r="C804" i="26"/>
  <c r="H803" i="26"/>
  <c r="K803" i="26" s="1"/>
  <c r="C803" i="26"/>
  <c r="K802" i="26"/>
  <c r="H802" i="26"/>
  <c r="C802" i="26"/>
  <c r="H801" i="26"/>
  <c r="K801" i="26" s="1"/>
  <c r="C801" i="26"/>
  <c r="H800" i="26"/>
  <c r="K800" i="26" s="1"/>
  <c r="K827" i="26" s="1"/>
  <c r="C800" i="26"/>
  <c r="I734" i="26"/>
  <c r="I733" i="26"/>
  <c r="L732" i="26"/>
  <c r="J732" i="26"/>
  <c r="I732" i="26"/>
  <c r="G732" i="26"/>
  <c r="E732" i="26"/>
  <c r="L731" i="26"/>
  <c r="J731" i="26"/>
  <c r="I731" i="26"/>
  <c r="G731" i="26"/>
  <c r="E731" i="26"/>
  <c r="H730" i="26"/>
  <c r="K730" i="26" s="1"/>
  <c r="C730" i="26"/>
  <c r="H729" i="26"/>
  <c r="K729" i="26" s="1"/>
  <c r="C729" i="26"/>
  <c r="K728" i="26"/>
  <c r="H728" i="26"/>
  <c r="C728" i="26"/>
  <c r="H727" i="26"/>
  <c r="K727" i="26" s="1"/>
  <c r="C727" i="26"/>
  <c r="H726" i="26"/>
  <c r="K726" i="26" s="1"/>
  <c r="C726" i="26"/>
  <c r="H725" i="26"/>
  <c r="K725" i="26" s="1"/>
  <c r="C725" i="26"/>
  <c r="H724" i="26"/>
  <c r="K724" i="26" s="1"/>
  <c r="C724" i="26"/>
  <c r="H723" i="26"/>
  <c r="K723" i="26" s="1"/>
  <c r="C723" i="26"/>
  <c r="H722" i="26"/>
  <c r="K722" i="26" s="1"/>
  <c r="C722" i="26"/>
  <c r="H721" i="26"/>
  <c r="K721" i="26" s="1"/>
  <c r="C721" i="26"/>
  <c r="H720" i="26"/>
  <c r="K720" i="26" s="1"/>
  <c r="C720" i="26"/>
  <c r="H719" i="26"/>
  <c r="C719" i="26"/>
  <c r="K717" i="26"/>
  <c r="H717" i="26"/>
  <c r="C717" i="26"/>
  <c r="H716" i="26"/>
  <c r="K716" i="26" s="1"/>
  <c r="C716" i="26"/>
  <c r="H715" i="26"/>
  <c r="K715" i="26" s="1"/>
  <c r="C715" i="26"/>
  <c r="H714" i="26"/>
  <c r="K714" i="26" s="1"/>
  <c r="C714" i="26"/>
  <c r="H713" i="26"/>
  <c r="K713" i="26" s="1"/>
  <c r="C713" i="26"/>
  <c r="H712" i="26"/>
  <c r="K712" i="26" s="1"/>
  <c r="C712" i="26"/>
  <c r="K711" i="26"/>
  <c r="H711" i="26"/>
  <c r="C711" i="26"/>
  <c r="H710" i="26"/>
  <c r="K710" i="26" s="1"/>
  <c r="C710" i="26"/>
  <c r="H709" i="26"/>
  <c r="K709" i="26" s="1"/>
  <c r="C709" i="26"/>
  <c r="H708" i="26"/>
  <c r="K708" i="26" s="1"/>
  <c r="C708" i="26"/>
  <c r="K707" i="26"/>
  <c r="H707" i="26"/>
  <c r="C707" i="26"/>
  <c r="H706" i="26"/>
  <c r="C706" i="26"/>
  <c r="I640" i="26"/>
  <c r="I639" i="26"/>
  <c r="L638" i="26"/>
  <c r="J638" i="26"/>
  <c r="F124" i="26" s="1"/>
  <c r="F153" i="26" s="1"/>
  <c r="I638" i="26"/>
  <c r="G638" i="26"/>
  <c r="E638" i="26"/>
  <c r="L637" i="26"/>
  <c r="J637" i="26"/>
  <c r="F77" i="26" s="1"/>
  <c r="F106" i="26" s="1"/>
  <c r="I637" i="26"/>
  <c r="G637" i="26"/>
  <c r="E637" i="26"/>
  <c r="C636" i="26"/>
  <c r="C635" i="26"/>
  <c r="C634" i="26"/>
  <c r="C633" i="26"/>
  <c r="C632" i="26"/>
  <c r="C631" i="26"/>
  <c r="C630" i="26"/>
  <c r="C629" i="26"/>
  <c r="C628" i="26"/>
  <c r="C627" i="26"/>
  <c r="C626" i="26"/>
  <c r="C625" i="26"/>
  <c r="C623" i="26"/>
  <c r="C622" i="26"/>
  <c r="C621" i="26"/>
  <c r="C620" i="26"/>
  <c r="C619" i="26"/>
  <c r="C618" i="26"/>
  <c r="C617" i="26"/>
  <c r="C616" i="26"/>
  <c r="C615" i="26"/>
  <c r="C614" i="26"/>
  <c r="C613" i="26"/>
  <c r="C612" i="26"/>
  <c r="H610" i="26"/>
  <c r="H635" i="26" s="1"/>
  <c r="K635" i="26" s="1"/>
  <c r="I546" i="26"/>
  <c r="I545" i="26"/>
  <c r="L544" i="26"/>
  <c r="J544" i="26"/>
  <c r="I544" i="26"/>
  <c r="G544" i="26"/>
  <c r="E544" i="26"/>
  <c r="L543" i="26"/>
  <c r="J543" i="26"/>
  <c r="F75" i="26" s="1"/>
  <c r="F105" i="26" s="1"/>
  <c r="I543" i="26"/>
  <c r="G543" i="26"/>
  <c r="E543" i="26"/>
  <c r="H542" i="26"/>
  <c r="K542" i="26" s="1"/>
  <c r="C542" i="26"/>
  <c r="H541" i="26"/>
  <c r="K541" i="26" s="1"/>
  <c r="C541" i="26"/>
  <c r="H540" i="26"/>
  <c r="K540" i="26" s="1"/>
  <c r="C540" i="26"/>
  <c r="K539" i="26"/>
  <c r="H539" i="26"/>
  <c r="C539" i="26"/>
  <c r="H538" i="26"/>
  <c r="K538" i="26" s="1"/>
  <c r="C538" i="26"/>
  <c r="H537" i="26"/>
  <c r="K537" i="26" s="1"/>
  <c r="C537" i="26"/>
  <c r="H536" i="26"/>
  <c r="K536" i="26" s="1"/>
  <c r="C536" i="26"/>
  <c r="H535" i="26"/>
  <c r="K535" i="26" s="1"/>
  <c r="C535" i="26"/>
  <c r="H534" i="26"/>
  <c r="K534" i="26" s="1"/>
  <c r="C534" i="26"/>
  <c r="K533" i="26"/>
  <c r="H533" i="26"/>
  <c r="C533" i="26"/>
  <c r="H532" i="26"/>
  <c r="K532" i="26" s="1"/>
  <c r="C532" i="26"/>
  <c r="H531" i="26"/>
  <c r="K531" i="26" s="1"/>
  <c r="K546" i="26" s="1"/>
  <c r="C531" i="26"/>
  <c r="H529" i="26"/>
  <c r="K529" i="26" s="1"/>
  <c r="C529" i="26"/>
  <c r="K528" i="26"/>
  <c r="H528" i="26"/>
  <c r="C528" i="26"/>
  <c r="H527" i="26"/>
  <c r="K527" i="26" s="1"/>
  <c r="C527" i="26"/>
  <c r="H526" i="26"/>
  <c r="K526" i="26" s="1"/>
  <c r="C526" i="26"/>
  <c r="H525" i="26"/>
  <c r="K525" i="26" s="1"/>
  <c r="C525" i="26"/>
  <c r="H524" i="26"/>
  <c r="K524" i="26" s="1"/>
  <c r="C524" i="26"/>
  <c r="H523" i="26"/>
  <c r="K523" i="26" s="1"/>
  <c r="C523" i="26"/>
  <c r="K522" i="26"/>
  <c r="H522" i="26"/>
  <c r="C522" i="26"/>
  <c r="H521" i="26"/>
  <c r="K521" i="26" s="1"/>
  <c r="C521" i="26"/>
  <c r="H520" i="26"/>
  <c r="K520" i="26" s="1"/>
  <c r="C520" i="26"/>
  <c r="H519" i="26"/>
  <c r="K519" i="26" s="1"/>
  <c r="C519" i="26"/>
  <c r="H518" i="26"/>
  <c r="C518" i="26"/>
  <c r="I451" i="26"/>
  <c r="I450" i="26"/>
  <c r="L449" i="26"/>
  <c r="J449" i="26"/>
  <c r="F120" i="26" s="1"/>
  <c r="I449" i="26"/>
  <c r="G449" i="26"/>
  <c r="E449" i="26"/>
  <c r="L448" i="26"/>
  <c r="J448" i="26"/>
  <c r="I448" i="26"/>
  <c r="G448" i="26"/>
  <c r="E448" i="26"/>
  <c r="K447" i="26"/>
  <c r="H447" i="26"/>
  <c r="C447" i="26"/>
  <c r="H446" i="26"/>
  <c r="K446" i="26" s="1"/>
  <c r="C446" i="26"/>
  <c r="H445" i="26"/>
  <c r="K445" i="26" s="1"/>
  <c r="C445" i="26"/>
  <c r="H444" i="26"/>
  <c r="K444" i="26" s="1"/>
  <c r="C444" i="26"/>
  <c r="H443" i="26"/>
  <c r="K443" i="26" s="1"/>
  <c r="C443" i="26"/>
  <c r="H442" i="26"/>
  <c r="K442" i="26" s="1"/>
  <c r="C442" i="26"/>
  <c r="H441" i="26"/>
  <c r="K441" i="26" s="1"/>
  <c r="C441" i="26"/>
  <c r="H440" i="26"/>
  <c r="K440" i="26" s="1"/>
  <c r="C440" i="26"/>
  <c r="H439" i="26"/>
  <c r="K439" i="26" s="1"/>
  <c r="C439" i="26"/>
  <c r="H438" i="26"/>
  <c r="K438" i="26" s="1"/>
  <c r="C438" i="26"/>
  <c r="K437" i="26"/>
  <c r="H437" i="26"/>
  <c r="C437" i="26"/>
  <c r="H436" i="26"/>
  <c r="K436" i="26" s="1"/>
  <c r="K451" i="26" s="1"/>
  <c r="C436" i="26"/>
  <c r="H434" i="26"/>
  <c r="K434" i="26" s="1"/>
  <c r="C434" i="26"/>
  <c r="H433" i="26"/>
  <c r="K433" i="26" s="1"/>
  <c r="C433" i="26"/>
  <c r="H432" i="26"/>
  <c r="K432" i="26" s="1"/>
  <c r="C432" i="26"/>
  <c r="H431" i="26"/>
  <c r="K431" i="26" s="1"/>
  <c r="C431" i="26"/>
  <c r="H430" i="26"/>
  <c r="K430" i="26" s="1"/>
  <c r="C430" i="26"/>
  <c r="H429" i="26"/>
  <c r="K429" i="26" s="1"/>
  <c r="C429" i="26"/>
  <c r="H428" i="26"/>
  <c r="K428" i="26" s="1"/>
  <c r="C428" i="26"/>
  <c r="H427" i="26"/>
  <c r="K427" i="26" s="1"/>
  <c r="C427" i="26"/>
  <c r="H426" i="26"/>
  <c r="K426" i="26" s="1"/>
  <c r="C426" i="26"/>
  <c r="H425" i="26"/>
  <c r="K425" i="26" s="1"/>
  <c r="C425" i="26"/>
  <c r="H424" i="26"/>
  <c r="K424" i="26" s="1"/>
  <c r="C424" i="26"/>
  <c r="H423" i="26"/>
  <c r="C423" i="26"/>
  <c r="I358" i="26"/>
  <c r="I357" i="26"/>
  <c r="L356" i="26"/>
  <c r="J356" i="26"/>
  <c r="F118" i="26" s="1"/>
  <c r="I356" i="26"/>
  <c r="G356" i="26"/>
  <c r="E356" i="26"/>
  <c r="L355" i="26"/>
  <c r="J355" i="26"/>
  <c r="I355" i="26"/>
  <c r="G355" i="26"/>
  <c r="E355" i="26"/>
  <c r="H354" i="26"/>
  <c r="K354" i="26" s="1"/>
  <c r="C354" i="26"/>
  <c r="H353" i="26"/>
  <c r="K353" i="26" s="1"/>
  <c r="C353" i="26"/>
  <c r="H352" i="26"/>
  <c r="K352" i="26" s="1"/>
  <c r="C352" i="26"/>
  <c r="H351" i="26"/>
  <c r="K351" i="26" s="1"/>
  <c r="C351" i="26"/>
  <c r="H350" i="26"/>
  <c r="K350" i="26" s="1"/>
  <c r="C350" i="26"/>
  <c r="K349" i="26"/>
  <c r="H349" i="26"/>
  <c r="C349" i="26"/>
  <c r="H348" i="26"/>
  <c r="K348" i="26" s="1"/>
  <c r="C348" i="26"/>
  <c r="H347" i="26"/>
  <c r="K347" i="26" s="1"/>
  <c r="C347" i="26"/>
  <c r="H346" i="26"/>
  <c r="K346" i="26" s="1"/>
  <c r="C346" i="26"/>
  <c r="H345" i="26"/>
  <c r="K345" i="26" s="1"/>
  <c r="C345" i="26"/>
  <c r="H344" i="26"/>
  <c r="K344" i="26" s="1"/>
  <c r="C344" i="26"/>
  <c r="H343" i="26"/>
  <c r="K343" i="26" s="1"/>
  <c r="K358" i="26" s="1"/>
  <c r="C343" i="26"/>
  <c r="H341" i="26"/>
  <c r="K341" i="26" s="1"/>
  <c r="C341" i="26"/>
  <c r="H340" i="26"/>
  <c r="K340" i="26" s="1"/>
  <c r="C340" i="26"/>
  <c r="H339" i="26"/>
  <c r="K339" i="26" s="1"/>
  <c r="C339" i="26"/>
  <c r="K338" i="26"/>
  <c r="H338" i="26"/>
  <c r="C338" i="26"/>
  <c r="H337" i="26"/>
  <c r="K337" i="26" s="1"/>
  <c r="C337" i="26"/>
  <c r="H336" i="26"/>
  <c r="K336" i="26" s="1"/>
  <c r="C336" i="26"/>
  <c r="H335" i="26"/>
  <c r="K335" i="26" s="1"/>
  <c r="C335" i="26"/>
  <c r="H334" i="26"/>
  <c r="K334" i="26" s="1"/>
  <c r="C334" i="26"/>
  <c r="H333" i="26"/>
  <c r="K333" i="26" s="1"/>
  <c r="C333" i="26"/>
  <c r="H332" i="26"/>
  <c r="K332" i="26" s="1"/>
  <c r="C332" i="26"/>
  <c r="H331" i="26"/>
  <c r="K331" i="26" s="1"/>
  <c r="C331" i="26"/>
  <c r="H330" i="26"/>
  <c r="K330" i="26" s="1"/>
  <c r="K357" i="26" s="1"/>
  <c r="C330" i="26"/>
  <c r="I278" i="26"/>
  <c r="I277" i="26"/>
  <c r="L276" i="26"/>
  <c r="J276" i="26"/>
  <c r="F116" i="26" s="1"/>
  <c r="F149" i="26" s="1"/>
  <c r="I276" i="26"/>
  <c r="G276" i="26"/>
  <c r="E276" i="26"/>
  <c r="L275" i="26"/>
  <c r="J275" i="26"/>
  <c r="F69" i="26" s="1"/>
  <c r="I275" i="26"/>
  <c r="G275" i="26"/>
  <c r="E275" i="26"/>
  <c r="K274" i="26"/>
  <c r="H274" i="26"/>
  <c r="C274" i="26"/>
  <c r="K273" i="26"/>
  <c r="H273" i="26"/>
  <c r="C273" i="26"/>
  <c r="K272" i="26"/>
  <c r="H272" i="26"/>
  <c r="C272" i="26"/>
  <c r="K271" i="26"/>
  <c r="H271" i="26"/>
  <c r="C271" i="26"/>
  <c r="K270" i="26"/>
  <c r="H270" i="26"/>
  <c r="C270" i="26"/>
  <c r="K269" i="26"/>
  <c r="H269" i="26"/>
  <c r="C269" i="26"/>
  <c r="K268" i="26"/>
  <c r="H268" i="26"/>
  <c r="C268" i="26"/>
  <c r="K267" i="26"/>
  <c r="H267" i="26"/>
  <c r="C267" i="26"/>
  <c r="K266" i="26"/>
  <c r="H266" i="26"/>
  <c r="C266" i="26"/>
  <c r="K265" i="26"/>
  <c r="H265" i="26"/>
  <c r="C265" i="26"/>
  <c r="K264" i="26"/>
  <c r="H264" i="26"/>
  <c r="C264" i="26"/>
  <c r="K263" i="26"/>
  <c r="K278" i="26" s="1"/>
  <c r="H263" i="26"/>
  <c r="C263" i="26"/>
  <c r="K261" i="26"/>
  <c r="H261" i="26"/>
  <c r="C261" i="26"/>
  <c r="K260" i="26"/>
  <c r="H260" i="26"/>
  <c r="C260" i="26"/>
  <c r="K259" i="26"/>
  <c r="H259" i="26"/>
  <c r="C259" i="26"/>
  <c r="K258" i="26"/>
  <c r="H258" i="26"/>
  <c r="C258" i="26"/>
  <c r="K257" i="26"/>
  <c r="H257" i="26"/>
  <c r="C257" i="26"/>
  <c r="K256" i="26"/>
  <c r="H256" i="26"/>
  <c r="C256" i="26"/>
  <c r="K255" i="26"/>
  <c r="H255" i="26"/>
  <c r="C255" i="26"/>
  <c r="K254" i="26"/>
  <c r="H254" i="26"/>
  <c r="C254" i="26"/>
  <c r="K253" i="26"/>
  <c r="H253" i="26"/>
  <c r="C253" i="26"/>
  <c r="K252" i="26"/>
  <c r="H252" i="26"/>
  <c r="C252" i="26"/>
  <c r="K251" i="26"/>
  <c r="H251" i="26"/>
  <c r="C251" i="26"/>
  <c r="K250" i="26"/>
  <c r="K277" i="26" s="1"/>
  <c r="H250" i="26"/>
  <c r="C250" i="26"/>
  <c r="I197" i="26"/>
  <c r="I196" i="26"/>
  <c r="L195" i="26"/>
  <c r="J195" i="26"/>
  <c r="F114" i="26" s="1"/>
  <c r="I195" i="26"/>
  <c r="G195" i="26"/>
  <c r="E195" i="26"/>
  <c r="L194" i="26"/>
  <c r="J194" i="26"/>
  <c r="F67" i="26" s="1"/>
  <c r="I194" i="26"/>
  <c r="G194" i="26"/>
  <c r="E194" i="26"/>
  <c r="H193" i="26"/>
  <c r="K193" i="26" s="1"/>
  <c r="C193" i="26"/>
  <c r="K192" i="26"/>
  <c r="H192" i="26"/>
  <c r="C192" i="26"/>
  <c r="H191" i="26"/>
  <c r="K191" i="26" s="1"/>
  <c r="C191" i="26"/>
  <c r="H190" i="26"/>
  <c r="K190" i="26" s="1"/>
  <c r="C190" i="26"/>
  <c r="H189" i="26"/>
  <c r="K189" i="26" s="1"/>
  <c r="C189" i="26"/>
  <c r="H188" i="26"/>
  <c r="K188" i="26" s="1"/>
  <c r="C188" i="26"/>
  <c r="H187" i="26"/>
  <c r="K187" i="26" s="1"/>
  <c r="C187" i="26"/>
  <c r="K186" i="26"/>
  <c r="H186" i="26"/>
  <c r="C186" i="26"/>
  <c r="H185" i="26"/>
  <c r="K185" i="26" s="1"/>
  <c r="C185" i="26"/>
  <c r="H184" i="26"/>
  <c r="K184" i="26" s="1"/>
  <c r="C184" i="26"/>
  <c r="H183" i="26"/>
  <c r="K183" i="26" s="1"/>
  <c r="C183" i="26"/>
  <c r="H182" i="26"/>
  <c r="C182" i="26"/>
  <c r="H180" i="26"/>
  <c r="K180" i="26" s="1"/>
  <c r="C180" i="26"/>
  <c r="H179" i="26"/>
  <c r="K179" i="26" s="1"/>
  <c r="C179" i="26"/>
  <c r="H178" i="26"/>
  <c r="K178" i="26" s="1"/>
  <c r="C178" i="26"/>
  <c r="H177" i="26"/>
  <c r="K177" i="26" s="1"/>
  <c r="C177" i="26"/>
  <c r="H176" i="26"/>
  <c r="K176" i="26" s="1"/>
  <c r="C176" i="26"/>
  <c r="K175" i="26"/>
  <c r="H175" i="26"/>
  <c r="C175" i="26"/>
  <c r="H174" i="26"/>
  <c r="K174" i="26" s="1"/>
  <c r="C174" i="26"/>
  <c r="H173" i="26"/>
  <c r="K173" i="26" s="1"/>
  <c r="C173" i="26"/>
  <c r="H172" i="26"/>
  <c r="K172" i="26" s="1"/>
  <c r="C172" i="26"/>
  <c r="H171" i="26"/>
  <c r="K171" i="26" s="1"/>
  <c r="C171" i="26"/>
  <c r="H170" i="26"/>
  <c r="K170" i="26" s="1"/>
  <c r="C170" i="26"/>
  <c r="H169" i="26"/>
  <c r="K169" i="26" s="1"/>
  <c r="K196" i="26" s="1"/>
  <c r="C169" i="26"/>
  <c r="B157" i="26"/>
  <c r="B156" i="26"/>
  <c r="B155" i="26"/>
  <c r="B154" i="26"/>
  <c r="B153" i="26"/>
  <c r="B152" i="26"/>
  <c r="B151" i="26"/>
  <c r="B150" i="26"/>
  <c r="B149" i="26"/>
  <c r="B148" i="26"/>
  <c r="B145" i="26"/>
  <c r="B144" i="26"/>
  <c r="B143" i="26"/>
  <c r="B142" i="26"/>
  <c r="B141" i="26"/>
  <c r="B140" i="26"/>
  <c r="B139" i="26"/>
  <c r="B138" i="26"/>
  <c r="B137" i="26"/>
  <c r="B136" i="26"/>
  <c r="A132" i="26"/>
  <c r="A131" i="26"/>
  <c r="F130" i="26"/>
  <c r="A130" i="26"/>
  <c r="A129" i="26"/>
  <c r="A128" i="26"/>
  <c r="A127" i="26"/>
  <c r="F126" i="26"/>
  <c r="A126" i="26"/>
  <c r="A125" i="26"/>
  <c r="A124" i="26"/>
  <c r="A123" i="26"/>
  <c r="F122" i="26"/>
  <c r="A122" i="26"/>
  <c r="A121" i="26"/>
  <c r="A120" i="26"/>
  <c r="A119" i="26"/>
  <c r="A118" i="26"/>
  <c r="A117" i="26"/>
  <c r="A116" i="26"/>
  <c r="F115" i="26"/>
  <c r="A115" i="26"/>
  <c r="A114" i="26"/>
  <c r="A113" i="26"/>
  <c r="B109" i="26"/>
  <c r="B108" i="26"/>
  <c r="B107" i="26"/>
  <c r="B106" i="26"/>
  <c r="B105" i="26"/>
  <c r="F104" i="26"/>
  <c r="B104" i="26"/>
  <c r="B103" i="26"/>
  <c r="B102" i="26"/>
  <c r="B101" i="26"/>
  <c r="B98" i="26"/>
  <c r="B97" i="26"/>
  <c r="B96" i="26"/>
  <c r="B95" i="26"/>
  <c r="B94" i="26"/>
  <c r="B93" i="26"/>
  <c r="B92" i="26"/>
  <c r="B91" i="26"/>
  <c r="B90" i="26"/>
  <c r="B89" i="26"/>
  <c r="A85" i="26"/>
  <c r="A84" i="26"/>
  <c r="A83" i="26"/>
  <c r="A82" i="26"/>
  <c r="A81" i="26"/>
  <c r="A80" i="26"/>
  <c r="A79" i="26"/>
  <c r="A78" i="26"/>
  <c r="A77" i="26"/>
  <c r="A76" i="26"/>
  <c r="A75" i="26"/>
  <c r="A74" i="26"/>
  <c r="F73" i="26"/>
  <c r="A73" i="26"/>
  <c r="A72" i="26"/>
  <c r="F71" i="26"/>
  <c r="A71" i="26"/>
  <c r="A70" i="26"/>
  <c r="A69" i="26"/>
  <c r="F68" i="26"/>
  <c r="A68" i="26"/>
  <c r="A67" i="26"/>
  <c r="A66" i="26"/>
  <c r="D64" i="26"/>
  <c r="A62" i="26"/>
  <c r="A984" i="26" s="1"/>
  <c r="E7" i="26"/>
  <c r="E3" i="26"/>
  <c r="I1016" i="25"/>
  <c r="I1015" i="25"/>
  <c r="L1014" i="25"/>
  <c r="J1014" i="25"/>
  <c r="I1014" i="25"/>
  <c r="G1014" i="25"/>
  <c r="E1014" i="25"/>
  <c r="L1013" i="25"/>
  <c r="J1013" i="25"/>
  <c r="F85" i="25" s="1"/>
  <c r="I1013" i="25"/>
  <c r="G1013" i="25"/>
  <c r="E1013" i="25"/>
  <c r="H1012" i="25"/>
  <c r="K1012" i="25" s="1"/>
  <c r="C1012" i="25"/>
  <c r="H1011" i="25"/>
  <c r="K1011" i="25" s="1"/>
  <c r="C1011" i="25"/>
  <c r="H1010" i="25"/>
  <c r="K1010" i="25" s="1"/>
  <c r="C1010" i="25"/>
  <c r="H1009" i="25"/>
  <c r="K1009" i="25" s="1"/>
  <c r="C1009" i="25"/>
  <c r="H1008" i="25"/>
  <c r="K1008" i="25" s="1"/>
  <c r="C1008" i="25"/>
  <c r="H1007" i="25"/>
  <c r="K1007" i="25" s="1"/>
  <c r="C1007" i="25"/>
  <c r="H1006" i="25"/>
  <c r="K1006" i="25" s="1"/>
  <c r="C1006" i="25"/>
  <c r="H1005" i="25"/>
  <c r="K1005" i="25" s="1"/>
  <c r="C1005" i="25"/>
  <c r="H1004" i="25"/>
  <c r="K1004" i="25" s="1"/>
  <c r="C1004" i="25"/>
  <c r="H1003" i="25"/>
  <c r="K1003" i="25" s="1"/>
  <c r="C1003" i="25"/>
  <c r="H1002" i="25"/>
  <c r="K1002" i="25" s="1"/>
  <c r="C1002" i="25"/>
  <c r="H1001" i="25"/>
  <c r="K1001" i="25" s="1"/>
  <c r="K1016" i="25" s="1"/>
  <c r="C1001" i="25"/>
  <c r="H999" i="25"/>
  <c r="K999" i="25" s="1"/>
  <c r="C999" i="25"/>
  <c r="K998" i="25"/>
  <c r="H998" i="25"/>
  <c r="C998" i="25"/>
  <c r="H997" i="25"/>
  <c r="K997" i="25" s="1"/>
  <c r="C997" i="25"/>
  <c r="H996" i="25"/>
  <c r="K996" i="25" s="1"/>
  <c r="C996" i="25"/>
  <c r="H995" i="25"/>
  <c r="K995" i="25" s="1"/>
  <c r="C995" i="25"/>
  <c r="H994" i="25"/>
  <c r="K994" i="25" s="1"/>
  <c r="C994" i="25"/>
  <c r="H993" i="25"/>
  <c r="K993" i="25" s="1"/>
  <c r="C993" i="25"/>
  <c r="H992" i="25"/>
  <c r="K992" i="25" s="1"/>
  <c r="C992" i="25"/>
  <c r="H991" i="25"/>
  <c r="C991" i="25"/>
  <c r="K990" i="25"/>
  <c r="H990" i="25"/>
  <c r="C990" i="25"/>
  <c r="H989" i="25"/>
  <c r="K989" i="25" s="1"/>
  <c r="C989" i="25"/>
  <c r="H988" i="25"/>
  <c r="K988" i="25" s="1"/>
  <c r="K1015" i="25" s="1"/>
  <c r="C988" i="25"/>
  <c r="I922" i="25"/>
  <c r="I921" i="25"/>
  <c r="L920" i="25"/>
  <c r="J920" i="25"/>
  <c r="I920" i="25"/>
  <c r="G920" i="25"/>
  <c r="E920" i="25"/>
  <c r="L919" i="25"/>
  <c r="J919" i="25"/>
  <c r="F83" i="25" s="1"/>
  <c r="I919" i="25"/>
  <c r="G919" i="25"/>
  <c r="E919" i="25"/>
  <c r="H918" i="25"/>
  <c r="K918" i="25" s="1"/>
  <c r="C918" i="25"/>
  <c r="H917" i="25"/>
  <c r="K917" i="25" s="1"/>
  <c r="C917" i="25"/>
  <c r="K916" i="25"/>
  <c r="H916" i="25"/>
  <c r="C916" i="25"/>
  <c r="H915" i="25"/>
  <c r="K915" i="25" s="1"/>
  <c r="C915" i="25"/>
  <c r="H914" i="25"/>
  <c r="K914" i="25" s="1"/>
  <c r="C914" i="25"/>
  <c r="H913" i="25"/>
  <c r="K913" i="25" s="1"/>
  <c r="C913" i="25"/>
  <c r="H912" i="25"/>
  <c r="K912" i="25" s="1"/>
  <c r="C912" i="25"/>
  <c r="H911" i="25"/>
  <c r="K911" i="25" s="1"/>
  <c r="C911" i="25"/>
  <c r="H910" i="25"/>
  <c r="K910" i="25" s="1"/>
  <c r="C910" i="25"/>
  <c r="K909" i="25"/>
  <c r="H909" i="25"/>
  <c r="C909" i="25"/>
  <c r="H908" i="25"/>
  <c r="K908" i="25" s="1"/>
  <c r="C908" i="25"/>
  <c r="H907" i="25"/>
  <c r="H920" i="25" s="1"/>
  <c r="F129" i="25" s="1"/>
  <c r="C907" i="25"/>
  <c r="K905" i="25"/>
  <c r="H905" i="25"/>
  <c r="C905" i="25"/>
  <c r="H904" i="25"/>
  <c r="K904" i="25" s="1"/>
  <c r="C904" i="25"/>
  <c r="H903" i="25"/>
  <c r="K903" i="25" s="1"/>
  <c r="C903" i="25"/>
  <c r="H902" i="25"/>
  <c r="K902" i="25" s="1"/>
  <c r="C902" i="25"/>
  <c r="H901" i="25"/>
  <c r="K901" i="25" s="1"/>
  <c r="C901" i="25"/>
  <c r="H900" i="25"/>
  <c r="K900" i="25" s="1"/>
  <c r="C900" i="25"/>
  <c r="K899" i="25"/>
  <c r="H899" i="25"/>
  <c r="C899" i="25"/>
  <c r="H898" i="25"/>
  <c r="K898" i="25" s="1"/>
  <c r="C898" i="25"/>
  <c r="H897" i="25"/>
  <c r="K897" i="25" s="1"/>
  <c r="C897" i="25"/>
  <c r="H896" i="25"/>
  <c r="K896" i="25" s="1"/>
  <c r="C896" i="25"/>
  <c r="H895" i="25"/>
  <c r="K895" i="25" s="1"/>
  <c r="C895" i="25"/>
  <c r="H894" i="25"/>
  <c r="C894" i="25"/>
  <c r="I828" i="25"/>
  <c r="I827" i="25"/>
  <c r="L826" i="25"/>
  <c r="J826" i="25"/>
  <c r="F128" i="25" s="1"/>
  <c r="I826" i="25"/>
  <c r="G826" i="25"/>
  <c r="E826" i="25"/>
  <c r="L825" i="25"/>
  <c r="J825" i="25"/>
  <c r="F81" i="25" s="1"/>
  <c r="I825" i="25"/>
  <c r="G825" i="25"/>
  <c r="E825" i="25"/>
  <c r="H824" i="25"/>
  <c r="K824" i="25" s="1"/>
  <c r="C824" i="25"/>
  <c r="H823" i="25"/>
  <c r="K823" i="25" s="1"/>
  <c r="C823" i="25"/>
  <c r="H822" i="25"/>
  <c r="K822" i="25" s="1"/>
  <c r="C822" i="25"/>
  <c r="H821" i="25"/>
  <c r="K821" i="25" s="1"/>
  <c r="C821" i="25"/>
  <c r="H820" i="25"/>
  <c r="K820" i="25" s="1"/>
  <c r="C820" i="25"/>
  <c r="H819" i="25"/>
  <c r="K819" i="25" s="1"/>
  <c r="C819" i="25"/>
  <c r="H818" i="25"/>
  <c r="K818" i="25" s="1"/>
  <c r="C818" i="25"/>
  <c r="K817" i="25"/>
  <c r="H817" i="25"/>
  <c r="C817" i="25"/>
  <c r="H816" i="25"/>
  <c r="K816" i="25" s="1"/>
  <c r="C816" i="25"/>
  <c r="H815" i="25"/>
  <c r="K815" i="25" s="1"/>
  <c r="C815" i="25"/>
  <c r="H814" i="25"/>
  <c r="K814" i="25" s="1"/>
  <c r="C814" i="25"/>
  <c r="H813" i="25"/>
  <c r="C813" i="25"/>
  <c r="H811" i="25"/>
  <c r="K811" i="25" s="1"/>
  <c r="C811" i="25"/>
  <c r="H810" i="25"/>
  <c r="K810" i="25" s="1"/>
  <c r="C810" i="25"/>
  <c r="H809" i="25"/>
  <c r="K809" i="25" s="1"/>
  <c r="C809" i="25"/>
  <c r="H808" i="25"/>
  <c r="K808" i="25" s="1"/>
  <c r="C808" i="25"/>
  <c r="H807" i="25"/>
  <c r="K807" i="25" s="1"/>
  <c r="C807" i="25"/>
  <c r="H806" i="25"/>
  <c r="K806" i="25" s="1"/>
  <c r="C806" i="25"/>
  <c r="H805" i="25"/>
  <c r="K805" i="25" s="1"/>
  <c r="C805" i="25"/>
  <c r="H804" i="25"/>
  <c r="K804" i="25" s="1"/>
  <c r="C804" i="25"/>
  <c r="H803" i="25"/>
  <c r="K803" i="25" s="1"/>
  <c r="C803" i="25"/>
  <c r="H802" i="25"/>
  <c r="K802" i="25" s="1"/>
  <c r="C802" i="25"/>
  <c r="H801" i="25"/>
  <c r="C801" i="25"/>
  <c r="H800" i="25"/>
  <c r="K800" i="25" s="1"/>
  <c r="K827" i="25" s="1"/>
  <c r="C800" i="25"/>
  <c r="I734" i="25"/>
  <c r="I733" i="25"/>
  <c r="L732" i="25"/>
  <c r="J732" i="25"/>
  <c r="I732" i="25"/>
  <c r="G732" i="25"/>
  <c r="E732" i="25"/>
  <c r="L731" i="25"/>
  <c r="J731" i="25"/>
  <c r="I731" i="25"/>
  <c r="G731" i="25"/>
  <c r="E731" i="25"/>
  <c r="H730" i="25"/>
  <c r="K730" i="25" s="1"/>
  <c r="C730" i="25"/>
  <c r="H729" i="25"/>
  <c r="K729" i="25" s="1"/>
  <c r="C729" i="25"/>
  <c r="H728" i="25"/>
  <c r="K728" i="25" s="1"/>
  <c r="C728" i="25"/>
  <c r="H727" i="25"/>
  <c r="K727" i="25" s="1"/>
  <c r="C727" i="25"/>
  <c r="H726" i="25"/>
  <c r="K726" i="25" s="1"/>
  <c r="C726" i="25"/>
  <c r="H725" i="25"/>
  <c r="K725" i="25" s="1"/>
  <c r="C725" i="25"/>
  <c r="K724" i="25"/>
  <c r="H724" i="25"/>
  <c r="C724" i="25"/>
  <c r="H723" i="25"/>
  <c r="K723" i="25" s="1"/>
  <c r="C723" i="25"/>
  <c r="H722" i="25"/>
  <c r="K722" i="25" s="1"/>
  <c r="C722" i="25"/>
  <c r="H721" i="25"/>
  <c r="K721" i="25" s="1"/>
  <c r="C721" i="25"/>
  <c r="H720" i="25"/>
  <c r="K720" i="25" s="1"/>
  <c r="C720" i="25"/>
  <c r="H719" i="25"/>
  <c r="K719" i="25" s="1"/>
  <c r="K734" i="25" s="1"/>
  <c r="C719" i="25"/>
  <c r="K717" i="25"/>
  <c r="H717" i="25"/>
  <c r="C717" i="25"/>
  <c r="H716" i="25"/>
  <c r="K716" i="25" s="1"/>
  <c r="C716" i="25"/>
  <c r="H715" i="25"/>
  <c r="K715" i="25" s="1"/>
  <c r="C715" i="25"/>
  <c r="H714" i="25"/>
  <c r="K714" i="25" s="1"/>
  <c r="C714" i="25"/>
  <c r="H713" i="25"/>
  <c r="K713" i="25" s="1"/>
  <c r="C713" i="25"/>
  <c r="H712" i="25"/>
  <c r="K712" i="25" s="1"/>
  <c r="C712" i="25"/>
  <c r="H711" i="25"/>
  <c r="K711" i="25" s="1"/>
  <c r="C711" i="25"/>
  <c r="K710" i="25"/>
  <c r="H710" i="25"/>
  <c r="C710" i="25"/>
  <c r="H709" i="25"/>
  <c r="K709" i="25" s="1"/>
  <c r="C709" i="25"/>
  <c r="H708" i="25"/>
  <c r="K708" i="25" s="1"/>
  <c r="C708" i="25"/>
  <c r="K707" i="25"/>
  <c r="H707" i="25"/>
  <c r="C707" i="25"/>
  <c r="H706" i="25"/>
  <c r="C706" i="25"/>
  <c r="I640" i="25"/>
  <c r="I639" i="25"/>
  <c r="L638" i="25"/>
  <c r="J638" i="25"/>
  <c r="F124" i="25" s="1"/>
  <c r="I638" i="25"/>
  <c r="G638" i="25"/>
  <c r="E638" i="25"/>
  <c r="L637" i="25"/>
  <c r="J637" i="25"/>
  <c r="I637" i="25"/>
  <c r="G637" i="25"/>
  <c r="E637" i="25"/>
  <c r="C636" i="25"/>
  <c r="C635" i="25"/>
  <c r="C634" i="25"/>
  <c r="C633" i="25"/>
  <c r="C632" i="25"/>
  <c r="C631" i="25"/>
  <c r="H630" i="25"/>
  <c r="K630" i="25" s="1"/>
  <c r="C630" i="25"/>
  <c r="C629" i="25"/>
  <c r="C628" i="25"/>
  <c r="C627" i="25"/>
  <c r="C626" i="25"/>
  <c r="C625" i="25"/>
  <c r="C623" i="25"/>
  <c r="C622" i="25"/>
  <c r="C621" i="25"/>
  <c r="C620" i="25"/>
  <c r="C619" i="25"/>
  <c r="C618" i="25"/>
  <c r="C617" i="25"/>
  <c r="C616" i="25"/>
  <c r="C615" i="25"/>
  <c r="C614" i="25"/>
  <c r="C613" i="25"/>
  <c r="C612" i="25"/>
  <c r="H610" i="25"/>
  <c r="H628" i="25" s="1"/>
  <c r="K628" i="25" s="1"/>
  <c r="I546" i="25"/>
  <c r="I545" i="25"/>
  <c r="L544" i="25"/>
  <c r="J544" i="25"/>
  <c r="I544" i="25"/>
  <c r="G544" i="25"/>
  <c r="E544" i="25"/>
  <c r="L543" i="25"/>
  <c r="J543" i="25"/>
  <c r="I543" i="25"/>
  <c r="G543" i="25"/>
  <c r="E543" i="25"/>
  <c r="H542" i="25"/>
  <c r="K542" i="25" s="1"/>
  <c r="C542" i="25"/>
  <c r="H541" i="25"/>
  <c r="K541" i="25" s="1"/>
  <c r="C541" i="25"/>
  <c r="H540" i="25"/>
  <c r="K540" i="25" s="1"/>
  <c r="C540" i="25"/>
  <c r="H539" i="25"/>
  <c r="K539" i="25" s="1"/>
  <c r="C539" i="25"/>
  <c r="H538" i="25"/>
  <c r="K538" i="25" s="1"/>
  <c r="C538" i="25"/>
  <c r="K537" i="25"/>
  <c r="H537" i="25"/>
  <c r="C537" i="25"/>
  <c r="H536" i="25"/>
  <c r="K536" i="25" s="1"/>
  <c r="C536" i="25"/>
  <c r="H535" i="25"/>
  <c r="K535" i="25" s="1"/>
  <c r="C535" i="25"/>
  <c r="H534" i="25"/>
  <c r="K534" i="25" s="1"/>
  <c r="C534" i="25"/>
  <c r="H533" i="25"/>
  <c r="K533" i="25" s="1"/>
  <c r="C533" i="25"/>
  <c r="H532" i="25"/>
  <c r="C532" i="25"/>
  <c r="H531" i="25"/>
  <c r="K531" i="25" s="1"/>
  <c r="K546" i="25" s="1"/>
  <c r="C531" i="25"/>
  <c r="H529" i="25"/>
  <c r="K529" i="25" s="1"/>
  <c r="C529" i="25"/>
  <c r="H528" i="25"/>
  <c r="K528" i="25" s="1"/>
  <c r="C528" i="25"/>
  <c r="H527" i="25"/>
  <c r="K527" i="25" s="1"/>
  <c r="C527" i="25"/>
  <c r="H526" i="25"/>
  <c r="K526" i="25" s="1"/>
  <c r="C526" i="25"/>
  <c r="H525" i="25"/>
  <c r="K525" i="25" s="1"/>
  <c r="C525" i="25"/>
  <c r="H524" i="25"/>
  <c r="K524" i="25" s="1"/>
  <c r="C524" i="25"/>
  <c r="H523" i="25"/>
  <c r="K523" i="25" s="1"/>
  <c r="C523" i="25"/>
  <c r="K522" i="25"/>
  <c r="H522" i="25"/>
  <c r="C522" i="25"/>
  <c r="H521" i="25"/>
  <c r="K521" i="25" s="1"/>
  <c r="C521" i="25"/>
  <c r="H520" i="25"/>
  <c r="K520" i="25" s="1"/>
  <c r="C520" i="25"/>
  <c r="H519" i="25"/>
  <c r="K519" i="25" s="1"/>
  <c r="C519" i="25"/>
  <c r="H518" i="25"/>
  <c r="C518" i="25"/>
  <c r="I451" i="25"/>
  <c r="I450" i="25"/>
  <c r="L449" i="25"/>
  <c r="J449" i="25"/>
  <c r="I449" i="25"/>
  <c r="G449" i="25"/>
  <c r="E449" i="25"/>
  <c r="L448" i="25"/>
  <c r="J448" i="25"/>
  <c r="F73" i="25" s="1"/>
  <c r="I448" i="25"/>
  <c r="G448" i="25"/>
  <c r="E448" i="25"/>
  <c r="K447" i="25"/>
  <c r="H447" i="25"/>
  <c r="C447" i="25"/>
  <c r="H446" i="25"/>
  <c r="K446" i="25" s="1"/>
  <c r="C446" i="25"/>
  <c r="H445" i="25"/>
  <c r="K445" i="25" s="1"/>
  <c r="C445" i="25"/>
  <c r="H444" i="25"/>
  <c r="K444" i="25" s="1"/>
  <c r="C444" i="25"/>
  <c r="H443" i="25"/>
  <c r="K443" i="25" s="1"/>
  <c r="C443" i="25"/>
  <c r="H442" i="25"/>
  <c r="K442" i="25" s="1"/>
  <c r="C442" i="25"/>
  <c r="H441" i="25"/>
  <c r="K441" i="25" s="1"/>
  <c r="C441" i="25"/>
  <c r="H440" i="25"/>
  <c r="K440" i="25" s="1"/>
  <c r="C440" i="25"/>
  <c r="H439" i="25"/>
  <c r="K439" i="25" s="1"/>
  <c r="C439" i="25"/>
  <c r="H438" i="25"/>
  <c r="K438" i="25" s="1"/>
  <c r="C438" i="25"/>
  <c r="H437" i="25"/>
  <c r="K437" i="25" s="1"/>
  <c r="C437" i="25"/>
  <c r="H436" i="25"/>
  <c r="K436" i="25" s="1"/>
  <c r="K451" i="25" s="1"/>
  <c r="C436" i="25"/>
  <c r="H434" i="25"/>
  <c r="K434" i="25" s="1"/>
  <c r="C434" i="25"/>
  <c r="H433" i="25"/>
  <c r="K433" i="25" s="1"/>
  <c r="C433" i="25"/>
  <c r="H432" i="25"/>
  <c r="K432" i="25" s="1"/>
  <c r="C432" i="25"/>
  <c r="H431" i="25"/>
  <c r="K431" i="25" s="1"/>
  <c r="C431" i="25"/>
  <c r="H430" i="25"/>
  <c r="K430" i="25" s="1"/>
  <c r="C430" i="25"/>
  <c r="H429" i="25"/>
  <c r="K429" i="25" s="1"/>
  <c r="C429" i="25"/>
  <c r="H428" i="25"/>
  <c r="K428" i="25" s="1"/>
  <c r="C428" i="25"/>
  <c r="H427" i="25"/>
  <c r="K427" i="25" s="1"/>
  <c r="C427" i="25"/>
  <c r="H426" i="25"/>
  <c r="K426" i="25" s="1"/>
  <c r="C426" i="25"/>
  <c r="H425" i="25"/>
  <c r="K425" i="25" s="1"/>
  <c r="C425" i="25"/>
  <c r="H424" i="25"/>
  <c r="K424" i="25" s="1"/>
  <c r="C424" i="25"/>
  <c r="H423" i="25"/>
  <c r="C423" i="25"/>
  <c r="I358" i="25"/>
  <c r="I357" i="25"/>
  <c r="L356" i="25"/>
  <c r="J356" i="25"/>
  <c r="I356" i="25"/>
  <c r="G356" i="25"/>
  <c r="E356" i="25"/>
  <c r="L355" i="25"/>
  <c r="J355" i="25"/>
  <c r="F71" i="25" s="1"/>
  <c r="I355" i="25"/>
  <c r="G355" i="25"/>
  <c r="E355" i="25"/>
  <c r="H354" i="25"/>
  <c r="K354" i="25" s="1"/>
  <c r="C354" i="25"/>
  <c r="H353" i="25"/>
  <c r="K353" i="25" s="1"/>
  <c r="C353" i="25"/>
  <c r="H352" i="25"/>
  <c r="K352" i="25" s="1"/>
  <c r="C352" i="25"/>
  <c r="H351" i="25"/>
  <c r="K351" i="25" s="1"/>
  <c r="C351" i="25"/>
  <c r="H350" i="25"/>
  <c r="K350" i="25" s="1"/>
  <c r="C350" i="25"/>
  <c r="K349" i="25"/>
  <c r="H349" i="25"/>
  <c r="C349" i="25"/>
  <c r="H348" i="25"/>
  <c r="K348" i="25" s="1"/>
  <c r="C348" i="25"/>
  <c r="H347" i="25"/>
  <c r="K347" i="25" s="1"/>
  <c r="C347" i="25"/>
  <c r="H346" i="25"/>
  <c r="K346" i="25" s="1"/>
  <c r="C346" i="25"/>
  <c r="H345" i="25"/>
  <c r="K345" i="25" s="1"/>
  <c r="C345" i="25"/>
  <c r="H344" i="25"/>
  <c r="K344" i="25" s="1"/>
  <c r="C344" i="25"/>
  <c r="H343" i="25"/>
  <c r="K343" i="25" s="1"/>
  <c r="K358" i="25" s="1"/>
  <c r="C343" i="25"/>
  <c r="K341" i="25"/>
  <c r="H341" i="25"/>
  <c r="C341" i="25"/>
  <c r="H340" i="25"/>
  <c r="K340" i="25" s="1"/>
  <c r="C340" i="25"/>
  <c r="H339" i="25"/>
  <c r="K339" i="25" s="1"/>
  <c r="C339" i="25"/>
  <c r="K338" i="25"/>
  <c r="H338" i="25"/>
  <c r="C338" i="25"/>
  <c r="H337" i="25"/>
  <c r="K337" i="25" s="1"/>
  <c r="C337" i="25"/>
  <c r="H336" i="25"/>
  <c r="K336" i="25" s="1"/>
  <c r="C336" i="25"/>
  <c r="H335" i="25"/>
  <c r="K335" i="25" s="1"/>
  <c r="C335" i="25"/>
  <c r="H334" i="25"/>
  <c r="K334" i="25" s="1"/>
  <c r="C334" i="25"/>
  <c r="H333" i="25"/>
  <c r="C333" i="25"/>
  <c r="H332" i="25"/>
  <c r="K332" i="25" s="1"/>
  <c r="C332" i="25"/>
  <c r="H331" i="25"/>
  <c r="K331" i="25" s="1"/>
  <c r="C331" i="25"/>
  <c r="K330" i="25"/>
  <c r="K357" i="25" s="1"/>
  <c r="H330" i="25"/>
  <c r="C330" i="25"/>
  <c r="I278" i="25"/>
  <c r="I277" i="25"/>
  <c r="L276" i="25"/>
  <c r="J276" i="25"/>
  <c r="I276" i="25"/>
  <c r="G276" i="25"/>
  <c r="E276" i="25"/>
  <c r="L275" i="25"/>
  <c r="J275" i="25"/>
  <c r="F69" i="25" s="1"/>
  <c r="I275" i="25"/>
  <c r="G275" i="25"/>
  <c r="F68" i="25" s="1"/>
  <c r="E275" i="25"/>
  <c r="K274" i="25"/>
  <c r="H274" i="25"/>
  <c r="C274" i="25"/>
  <c r="K273" i="25"/>
  <c r="H273" i="25"/>
  <c r="C273" i="25"/>
  <c r="K272" i="25"/>
  <c r="H272" i="25"/>
  <c r="C272" i="25"/>
  <c r="K271" i="25"/>
  <c r="H271" i="25"/>
  <c r="C271" i="25"/>
  <c r="K270" i="25"/>
  <c r="H270" i="25"/>
  <c r="C270" i="25"/>
  <c r="K269" i="25"/>
  <c r="H269" i="25"/>
  <c r="C269" i="25"/>
  <c r="K268" i="25"/>
  <c r="H268" i="25"/>
  <c r="C268" i="25"/>
  <c r="K267" i="25"/>
  <c r="H267" i="25"/>
  <c r="C267" i="25"/>
  <c r="K266" i="25"/>
  <c r="H266" i="25"/>
  <c r="C266" i="25"/>
  <c r="K265" i="25"/>
  <c r="H265" i="25"/>
  <c r="C265" i="25"/>
  <c r="K264" i="25"/>
  <c r="H264" i="25"/>
  <c r="C264" i="25"/>
  <c r="K263" i="25"/>
  <c r="K278" i="25" s="1"/>
  <c r="H263" i="25"/>
  <c r="C263" i="25"/>
  <c r="K261" i="25"/>
  <c r="H261" i="25"/>
  <c r="C261" i="25"/>
  <c r="K260" i="25"/>
  <c r="H260" i="25"/>
  <c r="C260" i="25"/>
  <c r="K259" i="25"/>
  <c r="H259" i="25"/>
  <c r="C259" i="25"/>
  <c r="K258" i="25"/>
  <c r="H258" i="25"/>
  <c r="C258" i="25"/>
  <c r="K257" i="25"/>
  <c r="H257" i="25"/>
  <c r="C257" i="25"/>
  <c r="K256" i="25"/>
  <c r="H256" i="25"/>
  <c r="C256" i="25"/>
  <c r="K255" i="25"/>
  <c r="H255" i="25"/>
  <c r="C255" i="25"/>
  <c r="K254" i="25"/>
  <c r="H254" i="25"/>
  <c r="C254" i="25"/>
  <c r="K253" i="25"/>
  <c r="H253" i="25"/>
  <c r="C253" i="25"/>
  <c r="K252" i="25"/>
  <c r="H252" i="25"/>
  <c r="C252" i="25"/>
  <c r="K251" i="25"/>
  <c r="H251" i="25"/>
  <c r="C251" i="25"/>
  <c r="K250" i="25"/>
  <c r="K277" i="25" s="1"/>
  <c r="H250" i="25"/>
  <c r="C250" i="25"/>
  <c r="I197" i="25"/>
  <c r="I196" i="25"/>
  <c r="L195" i="25"/>
  <c r="J195" i="25"/>
  <c r="F114" i="25" s="1"/>
  <c r="I195" i="25"/>
  <c r="G195" i="25"/>
  <c r="E195" i="25"/>
  <c r="L194" i="25"/>
  <c r="J194" i="25"/>
  <c r="F67" i="25" s="1"/>
  <c r="I194" i="25"/>
  <c r="G194" i="25"/>
  <c r="E194" i="25"/>
  <c r="H193" i="25"/>
  <c r="K193" i="25" s="1"/>
  <c r="C193" i="25"/>
  <c r="K192" i="25"/>
  <c r="H192" i="25"/>
  <c r="C192" i="25"/>
  <c r="H191" i="25"/>
  <c r="K191" i="25" s="1"/>
  <c r="C191" i="25"/>
  <c r="H190" i="25"/>
  <c r="K190" i="25" s="1"/>
  <c r="C190" i="25"/>
  <c r="H189" i="25"/>
  <c r="K189" i="25" s="1"/>
  <c r="C189" i="25"/>
  <c r="H188" i="25"/>
  <c r="K188" i="25" s="1"/>
  <c r="C188" i="25"/>
  <c r="H187" i="25"/>
  <c r="K187" i="25" s="1"/>
  <c r="C187" i="25"/>
  <c r="H186" i="25"/>
  <c r="K186" i="25" s="1"/>
  <c r="C186" i="25"/>
  <c r="H185" i="25"/>
  <c r="K185" i="25" s="1"/>
  <c r="C185" i="25"/>
  <c r="K184" i="25"/>
  <c r="H184" i="25"/>
  <c r="C184" i="25"/>
  <c r="H183" i="25"/>
  <c r="K183" i="25" s="1"/>
  <c r="C183" i="25"/>
  <c r="H182" i="25"/>
  <c r="C182" i="25"/>
  <c r="H180" i="25"/>
  <c r="K180" i="25" s="1"/>
  <c r="C180" i="25"/>
  <c r="H179" i="25"/>
  <c r="K179" i="25" s="1"/>
  <c r="C179" i="25"/>
  <c r="H178" i="25"/>
  <c r="K178" i="25" s="1"/>
  <c r="C178" i="25"/>
  <c r="H177" i="25"/>
  <c r="K177" i="25" s="1"/>
  <c r="C177" i="25"/>
  <c r="H176" i="25"/>
  <c r="K176" i="25" s="1"/>
  <c r="C176" i="25"/>
  <c r="H175" i="25"/>
  <c r="K175" i="25" s="1"/>
  <c r="C175" i="25"/>
  <c r="H174" i="25"/>
  <c r="K174" i="25" s="1"/>
  <c r="C174" i="25"/>
  <c r="H173" i="25"/>
  <c r="K173" i="25" s="1"/>
  <c r="C173" i="25"/>
  <c r="H172" i="25"/>
  <c r="K172" i="25" s="1"/>
  <c r="C172" i="25"/>
  <c r="H171" i="25"/>
  <c r="K171" i="25" s="1"/>
  <c r="C171" i="25"/>
  <c r="H170" i="25"/>
  <c r="K170" i="25" s="1"/>
  <c r="C170" i="25"/>
  <c r="H169" i="25"/>
  <c r="K169" i="25" s="1"/>
  <c r="K196" i="25" s="1"/>
  <c r="C169" i="25"/>
  <c r="B157" i="25"/>
  <c r="B156" i="25"/>
  <c r="B155" i="25"/>
  <c r="B154" i="25"/>
  <c r="B153" i="25"/>
  <c r="B152" i="25"/>
  <c r="B151" i="25"/>
  <c r="B150" i="25"/>
  <c r="B149" i="25"/>
  <c r="B148" i="25"/>
  <c r="B145" i="25"/>
  <c r="B144" i="25"/>
  <c r="B143" i="25"/>
  <c r="B142" i="25"/>
  <c r="B141" i="25"/>
  <c r="B140" i="25"/>
  <c r="B139" i="25"/>
  <c r="B138" i="25"/>
  <c r="B137" i="25"/>
  <c r="B136" i="25"/>
  <c r="F132" i="25"/>
  <c r="A132" i="25"/>
  <c r="A131" i="25"/>
  <c r="F130" i="25"/>
  <c r="A130" i="25"/>
  <c r="A129" i="25"/>
  <c r="A128" i="25"/>
  <c r="A127" i="25"/>
  <c r="F126" i="25"/>
  <c r="A126" i="25"/>
  <c r="A125" i="25"/>
  <c r="A124" i="25"/>
  <c r="A123" i="25"/>
  <c r="F122" i="25"/>
  <c r="A122" i="25"/>
  <c r="A121" i="25"/>
  <c r="F120" i="25"/>
  <c r="A120" i="25"/>
  <c r="A119" i="25"/>
  <c r="F118" i="25"/>
  <c r="A118" i="25"/>
  <c r="A117" i="25"/>
  <c r="F116" i="25"/>
  <c r="A116" i="25"/>
  <c r="F115" i="25"/>
  <c r="A115" i="25"/>
  <c r="A114" i="25"/>
  <c r="A113" i="25"/>
  <c r="B110" i="25"/>
  <c r="B109" i="25"/>
  <c r="B108" i="25"/>
  <c r="B107" i="25"/>
  <c r="B106" i="25"/>
  <c r="B105" i="25"/>
  <c r="B104" i="25"/>
  <c r="B103" i="25"/>
  <c r="B102" i="25"/>
  <c r="B101" i="25"/>
  <c r="B98" i="25"/>
  <c r="B97" i="25"/>
  <c r="B96" i="25"/>
  <c r="B95" i="25"/>
  <c r="B94" i="25"/>
  <c r="B93" i="25"/>
  <c r="B92" i="25"/>
  <c r="B91" i="25"/>
  <c r="B90" i="25"/>
  <c r="B89" i="25"/>
  <c r="A85" i="25"/>
  <c r="A84" i="25"/>
  <c r="A83" i="25"/>
  <c r="A82" i="25"/>
  <c r="A81" i="25"/>
  <c r="A80" i="25"/>
  <c r="A79" i="25"/>
  <c r="A78" i="25"/>
  <c r="F77" i="25"/>
  <c r="A77" i="25"/>
  <c r="A76" i="25"/>
  <c r="F75" i="25"/>
  <c r="A75" i="25"/>
  <c r="A74" i="25"/>
  <c r="A73" i="25"/>
  <c r="A72" i="25"/>
  <c r="A71" i="25"/>
  <c r="A70" i="25"/>
  <c r="A69" i="25"/>
  <c r="A68" i="25"/>
  <c r="A67" i="25"/>
  <c r="A66" i="25"/>
  <c r="D64" i="25"/>
  <c r="A62" i="25"/>
  <c r="A608" i="25" s="1"/>
  <c r="E7" i="25"/>
  <c r="E3" i="25"/>
  <c r="I1016" i="24"/>
  <c r="I1015" i="24"/>
  <c r="L1014" i="24"/>
  <c r="J1014" i="24"/>
  <c r="F132" i="24" s="1"/>
  <c r="I1014" i="24"/>
  <c r="G1014" i="24"/>
  <c r="E1014" i="24"/>
  <c r="L1013" i="24"/>
  <c r="J1013" i="24"/>
  <c r="F85" i="24" s="1"/>
  <c r="I1013" i="24"/>
  <c r="G1013" i="24"/>
  <c r="E1013" i="24"/>
  <c r="H1012" i="24"/>
  <c r="K1012" i="24" s="1"/>
  <c r="C1012" i="24"/>
  <c r="H1011" i="24"/>
  <c r="K1011" i="24" s="1"/>
  <c r="C1011" i="24"/>
  <c r="H1010" i="24"/>
  <c r="K1010" i="24" s="1"/>
  <c r="C1010" i="24"/>
  <c r="H1009" i="24"/>
  <c r="K1009" i="24" s="1"/>
  <c r="C1009" i="24"/>
  <c r="H1008" i="24"/>
  <c r="K1008" i="24" s="1"/>
  <c r="C1008" i="24"/>
  <c r="H1007" i="24"/>
  <c r="K1007" i="24" s="1"/>
  <c r="C1007" i="24"/>
  <c r="H1006" i="24"/>
  <c r="K1006" i="24" s="1"/>
  <c r="C1006" i="24"/>
  <c r="H1005" i="24"/>
  <c r="K1005" i="24" s="1"/>
  <c r="C1005" i="24"/>
  <c r="H1004" i="24"/>
  <c r="K1004" i="24" s="1"/>
  <c r="C1004" i="24"/>
  <c r="H1003" i="24"/>
  <c r="K1003" i="24" s="1"/>
  <c r="C1003" i="24"/>
  <c r="H1002" i="24"/>
  <c r="K1002" i="24" s="1"/>
  <c r="C1002" i="24"/>
  <c r="H1001" i="24"/>
  <c r="K1001" i="24" s="1"/>
  <c r="K1016" i="24" s="1"/>
  <c r="C1001" i="24"/>
  <c r="H999" i="24"/>
  <c r="K999" i="24" s="1"/>
  <c r="C999" i="24"/>
  <c r="K998" i="24"/>
  <c r="H998" i="24"/>
  <c r="C998" i="24"/>
  <c r="H997" i="24"/>
  <c r="K997" i="24" s="1"/>
  <c r="C997" i="24"/>
  <c r="H996" i="24"/>
  <c r="K996" i="24" s="1"/>
  <c r="C996" i="24"/>
  <c r="H995" i="24"/>
  <c r="K995" i="24" s="1"/>
  <c r="C995" i="24"/>
  <c r="H994" i="24"/>
  <c r="K994" i="24" s="1"/>
  <c r="C994" i="24"/>
  <c r="H993" i="24"/>
  <c r="K993" i="24" s="1"/>
  <c r="C993" i="24"/>
  <c r="H992" i="24"/>
  <c r="K992" i="24" s="1"/>
  <c r="C992" i="24"/>
  <c r="H991" i="24"/>
  <c r="K991" i="24" s="1"/>
  <c r="C991" i="24"/>
  <c r="K990" i="24"/>
  <c r="H990" i="24"/>
  <c r="C990" i="24"/>
  <c r="H989" i="24"/>
  <c r="K989" i="24" s="1"/>
  <c r="C989" i="24"/>
  <c r="H988" i="24"/>
  <c r="K988" i="24" s="1"/>
  <c r="K1015" i="24" s="1"/>
  <c r="C988" i="24"/>
  <c r="I922" i="24"/>
  <c r="I921" i="24"/>
  <c r="L920" i="24"/>
  <c r="J920" i="24"/>
  <c r="I920" i="24"/>
  <c r="G920" i="24"/>
  <c r="E920" i="24"/>
  <c r="L919" i="24"/>
  <c r="J919" i="24"/>
  <c r="I919" i="24"/>
  <c r="G919" i="24"/>
  <c r="E919" i="24"/>
  <c r="H918" i="24"/>
  <c r="K918" i="24" s="1"/>
  <c r="C918" i="24"/>
  <c r="H917" i="24"/>
  <c r="K917" i="24" s="1"/>
  <c r="C917" i="24"/>
  <c r="K916" i="24"/>
  <c r="H916" i="24"/>
  <c r="C916" i="24"/>
  <c r="H915" i="24"/>
  <c r="K915" i="24" s="1"/>
  <c r="C915" i="24"/>
  <c r="H914" i="24"/>
  <c r="K914" i="24" s="1"/>
  <c r="C914" i="24"/>
  <c r="H913" i="24"/>
  <c r="K913" i="24" s="1"/>
  <c r="C913" i="24"/>
  <c r="H912" i="24"/>
  <c r="K912" i="24" s="1"/>
  <c r="C912" i="24"/>
  <c r="H911" i="24"/>
  <c r="K911" i="24" s="1"/>
  <c r="C911" i="24"/>
  <c r="H910" i="24"/>
  <c r="K910" i="24" s="1"/>
  <c r="C910" i="24"/>
  <c r="H909" i="24"/>
  <c r="K909" i="24" s="1"/>
  <c r="C909" i="24"/>
  <c r="H908" i="24"/>
  <c r="K908" i="24" s="1"/>
  <c r="C908" i="24"/>
  <c r="H907" i="24"/>
  <c r="C907" i="24"/>
  <c r="H905" i="24"/>
  <c r="K905" i="24" s="1"/>
  <c r="C905" i="24"/>
  <c r="H904" i="24"/>
  <c r="K904" i="24" s="1"/>
  <c r="C904" i="24"/>
  <c r="H903" i="24"/>
  <c r="K903" i="24" s="1"/>
  <c r="C903" i="24"/>
  <c r="H902" i="24"/>
  <c r="K902" i="24" s="1"/>
  <c r="C902" i="24"/>
  <c r="H901" i="24"/>
  <c r="K901" i="24" s="1"/>
  <c r="C901" i="24"/>
  <c r="H900" i="24"/>
  <c r="K900" i="24" s="1"/>
  <c r="C900" i="24"/>
  <c r="H899" i="24"/>
  <c r="K899" i="24" s="1"/>
  <c r="C899" i="24"/>
  <c r="H898" i="24"/>
  <c r="K898" i="24" s="1"/>
  <c r="C898" i="24"/>
  <c r="H897" i="24"/>
  <c r="K897" i="24" s="1"/>
  <c r="C897" i="24"/>
  <c r="H896" i="24"/>
  <c r="K896" i="24" s="1"/>
  <c r="C896" i="24"/>
  <c r="H895" i="24"/>
  <c r="K895" i="24" s="1"/>
  <c r="C895" i="24"/>
  <c r="H894" i="24"/>
  <c r="C894" i="24"/>
  <c r="I828" i="24"/>
  <c r="I827" i="24"/>
  <c r="L826" i="24"/>
  <c r="J826" i="24"/>
  <c r="F128" i="24" s="1"/>
  <c r="I826" i="24"/>
  <c r="G826" i="24"/>
  <c r="E826" i="24"/>
  <c r="L825" i="24"/>
  <c r="J825" i="24"/>
  <c r="F81" i="24" s="1"/>
  <c r="I825" i="24"/>
  <c r="G825" i="24"/>
  <c r="E825" i="24"/>
  <c r="H824" i="24"/>
  <c r="K824" i="24" s="1"/>
  <c r="C824" i="24"/>
  <c r="H823" i="24"/>
  <c r="K823" i="24" s="1"/>
  <c r="C823" i="24"/>
  <c r="H822" i="24"/>
  <c r="K822" i="24" s="1"/>
  <c r="C822" i="24"/>
  <c r="H821" i="24"/>
  <c r="K821" i="24" s="1"/>
  <c r="C821" i="24"/>
  <c r="H820" i="24"/>
  <c r="K820" i="24" s="1"/>
  <c r="C820" i="24"/>
  <c r="H819" i="24"/>
  <c r="K819" i="24" s="1"/>
  <c r="C819" i="24"/>
  <c r="H818" i="24"/>
  <c r="K818" i="24" s="1"/>
  <c r="C818" i="24"/>
  <c r="K817" i="24"/>
  <c r="H817" i="24"/>
  <c r="C817" i="24"/>
  <c r="H816" i="24"/>
  <c r="K816" i="24" s="1"/>
  <c r="C816" i="24"/>
  <c r="H815" i="24"/>
  <c r="K815" i="24" s="1"/>
  <c r="C815" i="24"/>
  <c r="H814" i="24"/>
  <c r="K814" i="24" s="1"/>
  <c r="C814" i="24"/>
  <c r="H813" i="24"/>
  <c r="C813" i="24"/>
  <c r="H811" i="24"/>
  <c r="K811" i="24" s="1"/>
  <c r="C811" i="24"/>
  <c r="H810" i="24"/>
  <c r="K810" i="24" s="1"/>
  <c r="C810" i="24"/>
  <c r="H809" i="24"/>
  <c r="K809" i="24" s="1"/>
  <c r="C809" i="24"/>
  <c r="K808" i="24"/>
  <c r="H808" i="24"/>
  <c r="C808" i="24"/>
  <c r="H807" i="24"/>
  <c r="K807" i="24" s="1"/>
  <c r="C807" i="24"/>
  <c r="H806" i="24"/>
  <c r="K806" i="24" s="1"/>
  <c r="C806" i="24"/>
  <c r="H805" i="24"/>
  <c r="K805" i="24" s="1"/>
  <c r="C805" i="24"/>
  <c r="H804" i="24"/>
  <c r="K804" i="24" s="1"/>
  <c r="C804" i="24"/>
  <c r="H803" i="24"/>
  <c r="K803" i="24" s="1"/>
  <c r="C803" i="24"/>
  <c r="H802" i="24"/>
  <c r="K802" i="24" s="1"/>
  <c r="C802" i="24"/>
  <c r="H801" i="24"/>
  <c r="K801" i="24" s="1"/>
  <c r="C801" i="24"/>
  <c r="H800" i="24"/>
  <c r="K800" i="24" s="1"/>
  <c r="K827" i="24" s="1"/>
  <c r="C800" i="24"/>
  <c r="I734" i="24"/>
  <c r="I733" i="24"/>
  <c r="L732" i="24"/>
  <c r="J732" i="24"/>
  <c r="F126" i="24" s="1"/>
  <c r="I732" i="24"/>
  <c r="G732" i="24"/>
  <c r="E732" i="24"/>
  <c r="L731" i="24"/>
  <c r="J731" i="24"/>
  <c r="I731" i="24"/>
  <c r="G731" i="24"/>
  <c r="E731" i="24"/>
  <c r="H730" i="24"/>
  <c r="K730" i="24" s="1"/>
  <c r="C730" i="24"/>
  <c r="H729" i="24"/>
  <c r="K729" i="24" s="1"/>
  <c r="C729" i="24"/>
  <c r="H728" i="24"/>
  <c r="K728" i="24" s="1"/>
  <c r="C728" i="24"/>
  <c r="H727" i="24"/>
  <c r="K727" i="24" s="1"/>
  <c r="C727" i="24"/>
  <c r="H726" i="24"/>
  <c r="K726" i="24" s="1"/>
  <c r="C726" i="24"/>
  <c r="H725" i="24"/>
  <c r="K725" i="24" s="1"/>
  <c r="C725" i="24"/>
  <c r="K724" i="24"/>
  <c r="H724" i="24"/>
  <c r="C724" i="24"/>
  <c r="H723" i="24"/>
  <c r="K723" i="24" s="1"/>
  <c r="C723" i="24"/>
  <c r="H722" i="24"/>
  <c r="K722" i="24" s="1"/>
  <c r="C722" i="24"/>
  <c r="H721" i="24"/>
  <c r="K721" i="24" s="1"/>
  <c r="C721" i="24"/>
  <c r="H720" i="24"/>
  <c r="K720" i="24" s="1"/>
  <c r="C720" i="24"/>
  <c r="H719" i="24"/>
  <c r="K719" i="24" s="1"/>
  <c r="K734" i="24" s="1"/>
  <c r="C719" i="24"/>
  <c r="H717" i="24"/>
  <c r="K717" i="24" s="1"/>
  <c r="C717" i="24"/>
  <c r="H716" i="24"/>
  <c r="K716" i="24" s="1"/>
  <c r="C716" i="24"/>
  <c r="K715" i="24"/>
  <c r="H715" i="24"/>
  <c r="C715" i="24"/>
  <c r="H714" i="24"/>
  <c r="K714" i="24" s="1"/>
  <c r="C714" i="24"/>
  <c r="H713" i="24"/>
  <c r="K713" i="24" s="1"/>
  <c r="C713" i="24"/>
  <c r="H712" i="24"/>
  <c r="K712" i="24" s="1"/>
  <c r="C712" i="24"/>
  <c r="H711" i="24"/>
  <c r="K711" i="24" s="1"/>
  <c r="C711" i="24"/>
  <c r="H710" i="24"/>
  <c r="K710" i="24" s="1"/>
  <c r="C710" i="24"/>
  <c r="H709" i="24"/>
  <c r="K709" i="24" s="1"/>
  <c r="C709" i="24"/>
  <c r="H708" i="24"/>
  <c r="K708" i="24" s="1"/>
  <c r="C708" i="24"/>
  <c r="H707" i="24"/>
  <c r="K707" i="24" s="1"/>
  <c r="C707" i="24"/>
  <c r="H706" i="24"/>
  <c r="C706" i="24"/>
  <c r="I640" i="24"/>
  <c r="I639" i="24"/>
  <c r="L638" i="24"/>
  <c r="J638" i="24"/>
  <c r="I638" i="24"/>
  <c r="G638" i="24"/>
  <c r="E638" i="24"/>
  <c r="L637" i="24"/>
  <c r="J637" i="24"/>
  <c r="F77" i="24" s="1"/>
  <c r="I637" i="24"/>
  <c r="G637" i="24"/>
  <c r="E637" i="24"/>
  <c r="C636" i="24"/>
  <c r="C635" i="24"/>
  <c r="C634" i="24"/>
  <c r="C633" i="24"/>
  <c r="C632" i="24"/>
  <c r="C631" i="24"/>
  <c r="C630" i="24"/>
  <c r="C629" i="24"/>
  <c r="C628" i="24"/>
  <c r="C627" i="24"/>
  <c r="C626" i="24"/>
  <c r="C625" i="24"/>
  <c r="C623" i="24"/>
  <c r="C622" i="24"/>
  <c r="C621" i="24"/>
  <c r="C620" i="24"/>
  <c r="C619" i="24"/>
  <c r="C618" i="24"/>
  <c r="C617" i="24"/>
  <c r="C616" i="24"/>
  <c r="C615" i="24"/>
  <c r="C614" i="24"/>
  <c r="C613" i="24"/>
  <c r="C612" i="24"/>
  <c r="H610" i="24"/>
  <c r="I546" i="24"/>
  <c r="I545" i="24"/>
  <c r="L544" i="24"/>
  <c r="J544" i="24"/>
  <c r="I544" i="24"/>
  <c r="G544" i="24"/>
  <c r="E544" i="24"/>
  <c r="L543" i="24"/>
  <c r="J543" i="24"/>
  <c r="I543" i="24"/>
  <c r="G543" i="24"/>
  <c r="E543" i="24"/>
  <c r="H542" i="24"/>
  <c r="K542" i="24" s="1"/>
  <c r="C542" i="24"/>
  <c r="H541" i="24"/>
  <c r="K541" i="24" s="1"/>
  <c r="C541" i="24"/>
  <c r="H540" i="24"/>
  <c r="K540" i="24" s="1"/>
  <c r="C540" i="24"/>
  <c r="H539" i="24"/>
  <c r="K539" i="24" s="1"/>
  <c r="C539" i="24"/>
  <c r="H538" i="24"/>
  <c r="K538" i="24" s="1"/>
  <c r="C538" i="24"/>
  <c r="K537" i="24"/>
  <c r="H537" i="24"/>
  <c r="C537" i="24"/>
  <c r="H536" i="24"/>
  <c r="K536" i="24" s="1"/>
  <c r="C536" i="24"/>
  <c r="H535" i="24"/>
  <c r="K535" i="24" s="1"/>
  <c r="C535" i="24"/>
  <c r="H534" i="24"/>
  <c r="K534" i="24" s="1"/>
  <c r="C534" i="24"/>
  <c r="H533" i="24"/>
  <c r="K533" i="24" s="1"/>
  <c r="C533" i="24"/>
  <c r="H532" i="24"/>
  <c r="K532" i="24" s="1"/>
  <c r="C532" i="24"/>
  <c r="H531" i="24"/>
  <c r="K531" i="24" s="1"/>
  <c r="K546" i="24" s="1"/>
  <c r="C531" i="24"/>
  <c r="H529" i="24"/>
  <c r="K529" i="24" s="1"/>
  <c r="C529" i="24"/>
  <c r="K528" i="24"/>
  <c r="H528" i="24"/>
  <c r="C528" i="24"/>
  <c r="H527" i="24"/>
  <c r="K527" i="24" s="1"/>
  <c r="C527" i="24"/>
  <c r="H526" i="24"/>
  <c r="K526" i="24" s="1"/>
  <c r="C526" i="24"/>
  <c r="H525" i="24"/>
  <c r="K525" i="24" s="1"/>
  <c r="C525" i="24"/>
  <c r="H524" i="24"/>
  <c r="K524" i="24" s="1"/>
  <c r="C524" i="24"/>
  <c r="H523" i="24"/>
  <c r="K523" i="24" s="1"/>
  <c r="C523" i="24"/>
  <c r="H522" i="24"/>
  <c r="K522" i="24" s="1"/>
  <c r="C522" i="24"/>
  <c r="H521" i="24"/>
  <c r="K521" i="24" s="1"/>
  <c r="C521" i="24"/>
  <c r="H520" i="24"/>
  <c r="K520" i="24" s="1"/>
  <c r="C520" i="24"/>
  <c r="H519" i="24"/>
  <c r="K519" i="24" s="1"/>
  <c r="C519" i="24"/>
  <c r="H518" i="24"/>
  <c r="C518" i="24"/>
  <c r="I451" i="24"/>
  <c r="I450" i="24"/>
  <c r="L449" i="24"/>
  <c r="J449" i="24"/>
  <c r="F120" i="24" s="1"/>
  <c r="I449" i="24"/>
  <c r="G449" i="24"/>
  <c r="E449" i="24"/>
  <c r="L448" i="24"/>
  <c r="J448" i="24"/>
  <c r="I448" i="24"/>
  <c r="G448" i="24"/>
  <c r="E448" i="24"/>
  <c r="H447" i="24"/>
  <c r="K447" i="24" s="1"/>
  <c r="C447" i="24"/>
  <c r="H446" i="24"/>
  <c r="K446" i="24" s="1"/>
  <c r="C446" i="24"/>
  <c r="H445" i="24"/>
  <c r="K445" i="24" s="1"/>
  <c r="C445" i="24"/>
  <c r="H444" i="24"/>
  <c r="K444" i="24" s="1"/>
  <c r="C444" i="24"/>
  <c r="H443" i="24"/>
  <c r="K443" i="24" s="1"/>
  <c r="C443" i="24"/>
  <c r="H442" i="24"/>
  <c r="K442" i="24" s="1"/>
  <c r="C442" i="24"/>
  <c r="H441" i="24"/>
  <c r="K441" i="24" s="1"/>
  <c r="C441" i="24"/>
  <c r="H440" i="24"/>
  <c r="K440" i="24" s="1"/>
  <c r="C440" i="24"/>
  <c r="H439" i="24"/>
  <c r="K439" i="24" s="1"/>
  <c r="C439" i="24"/>
  <c r="H438" i="24"/>
  <c r="K438" i="24" s="1"/>
  <c r="C438" i="24"/>
  <c r="H437" i="24"/>
  <c r="C437" i="24"/>
  <c r="H436" i="24"/>
  <c r="K436" i="24" s="1"/>
  <c r="K451" i="24" s="1"/>
  <c r="C436" i="24"/>
  <c r="H434" i="24"/>
  <c r="K434" i="24" s="1"/>
  <c r="C434" i="24"/>
  <c r="H433" i="24"/>
  <c r="K433" i="24" s="1"/>
  <c r="C433" i="24"/>
  <c r="H432" i="24"/>
  <c r="K432" i="24" s="1"/>
  <c r="C432" i="24"/>
  <c r="H431" i="24"/>
  <c r="K431" i="24" s="1"/>
  <c r="C431" i="24"/>
  <c r="H430" i="24"/>
  <c r="K430" i="24" s="1"/>
  <c r="C430" i="24"/>
  <c r="H429" i="24"/>
  <c r="K429" i="24" s="1"/>
  <c r="C429" i="24"/>
  <c r="K428" i="24"/>
  <c r="H428" i="24"/>
  <c r="C428" i="24"/>
  <c r="H427" i="24"/>
  <c r="K427" i="24" s="1"/>
  <c r="C427" i="24"/>
  <c r="H426" i="24"/>
  <c r="K426" i="24" s="1"/>
  <c r="C426" i="24"/>
  <c r="H425" i="24"/>
  <c r="K425" i="24" s="1"/>
  <c r="C425" i="24"/>
  <c r="H424" i="24"/>
  <c r="K424" i="24" s="1"/>
  <c r="C424" i="24"/>
  <c r="H423" i="24"/>
  <c r="C423" i="24"/>
  <c r="I358" i="24"/>
  <c r="I357" i="24"/>
  <c r="L356" i="24"/>
  <c r="J356" i="24"/>
  <c r="F118" i="24" s="1"/>
  <c r="I356" i="24"/>
  <c r="G356" i="24"/>
  <c r="E356" i="24"/>
  <c r="L355" i="24"/>
  <c r="J355" i="24"/>
  <c r="I355" i="24"/>
  <c r="H355" i="24"/>
  <c r="F70" i="24" s="1"/>
  <c r="G355" i="24"/>
  <c r="E355" i="24"/>
  <c r="H354" i="24"/>
  <c r="K354" i="24" s="1"/>
  <c r="C354" i="24"/>
  <c r="H353" i="24"/>
  <c r="K353" i="24" s="1"/>
  <c r="C353" i="24"/>
  <c r="H352" i="24"/>
  <c r="K352" i="24" s="1"/>
  <c r="C352" i="24"/>
  <c r="H351" i="24"/>
  <c r="K351" i="24" s="1"/>
  <c r="C351" i="24"/>
  <c r="H350" i="24"/>
  <c r="K350" i="24" s="1"/>
  <c r="C350" i="24"/>
  <c r="H349" i="24"/>
  <c r="K349" i="24" s="1"/>
  <c r="C349" i="24"/>
  <c r="H348" i="24"/>
  <c r="K348" i="24" s="1"/>
  <c r="C348" i="24"/>
  <c r="H347" i="24"/>
  <c r="K347" i="24" s="1"/>
  <c r="C347" i="24"/>
  <c r="H346" i="24"/>
  <c r="K346" i="24" s="1"/>
  <c r="C346" i="24"/>
  <c r="H345" i="24"/>
  <c r="K345" i="24" s="1"/>
  <c r="C345" i="24"/>
  <c r="H344" i="24"/>
  <c r="K344" i="24" s="1"/>
  <c r="C344" i="24"/>
  <c r="H343" i="24"/>
  <c r="K343" i="24" s="1"/>
  <c r="K358" i="24" s="1"/>
  <c r="C343" i="24"/>
  <c r="H341" i="24"/>
  <c r="K341" i="24" s="1"/>
  <c r="C341" i="24"/>
  <c r="H340" i="24"/>
  <c r="K340" i="24" s="1"/>
  <c r="C340" i="24"/>
  <c r="H339" i="24"/>
  <c r="K339" i="24" s="1"/>
  <c r="C339" i="24"/>
  <c r="H338" i="24"/>
  <c r="K338" i="24" s="1"/>
  <c r="C338" i="24"/>
  <c r="H337" i="24"/>
  <c r="K337" i="24" s="1"/>
  <c r="C337" i="24"/>
  <c r="H336" i="24"/>
  <c r="K336" i="24" s="1"/>
  <c r="C336" i="24"/>
  <c r="H335" i="24"/>
  <c r="K335" i="24" s="1"/>
  <c r="C335" i="24"/>
  <c r="H334" i="24"/>
  <c r="K334" i="24" s="1"/>
  <c r="C334" i="24"/>
  <c r="H333" i="24"/>
  <c r="K333" i="24" s="1"/>
  <c r="C333" i="24"/>
  <c r="K332" i="24"/>
  <c r="H332" i="24"/>
  <c r="C332" i="24"/>
  <c r="H331" i="24"/>
  <c r="K331" i="24" s="1"/>
  <c r="C331" i="24"/>
  <c r="H330" i="24"/>
  <c r="K330" i="24" s="1"/>
  <c r="K357" i="24" s="1"/>
  <c r="C330" i="24"/>
  <c r="I278" i="24"/>
  <c r="I277" i="24"/>
  <c r="L276" i="24"/>
  <c r="J276" i="24"/>
  <c r="I276" i="24"/>
  <c r="G276" i="24"/>
  <c r="F115" i="24" s="1"/>
  <c r="E276" i="24"/>
  <c r="L275" i="24"/>
  <c r="J275" i="24"/>
  <c r="F69" i="24" s="1"/>
  <c r="I275" i="24"/>
  <c r="G275" i="24"/>
  <c r="E275" i="24"/>
  <c r="K274" i="24"/>
  <c r="H274" i="24"/>
  <c r="C274" i="24"/>
  <c r="K273" i="24"/>
  <c r="H273" i="24"/>
  <c r="C273" i="24"/>
  <c r="K272" i="24"/>
  <c r="H272" i="24"/>
  <c r="C272" i="24"/>
  <c r="K271" i="24"/>
  <c r="H271" i="24"/>
  <c r="C271" i="24"/>
  <c r="K270" i="24"/>
  <c r="H270" i="24"/>
  <c r="C270" i="24"/>
  <c r="K269" i="24"/>
  <c r="H269" i="24"/>
  <c r="C269" i="24"/>
  <c r="K268" i="24"/>
  <c r="H268" i="24"/>
  <c r="C268" i="24"/>
  <c r="K267" i="24"/>
  <c r="H267" i="24"/>
  <c r="C267" i="24"/>
  <c r="K266" i="24"/>
  <c r="H266" i="24"/>
  <c r="C266" i="24"/>
  <c r="K265" i="24"/>
  <c r="H265" i="24"/>
  <c r="C265" i="24"/>
  <c r="K264" i="24"/>
  <c r="H264" i="24"/>
  <c r="C264" i="24"/>
  <c r="K263" i="24"/>
  <c r="K278" i="24" s="1"/>
  <c r="H263" i="24"/>
  <c r="C263" i="24"/>
  <c r="K261" i="24"/>
  <c r="H261" i="24"/>
  <c r="C261" i="24"/>
  <c r="K260" i="24"/>
  <c r="H260" i="24"/>
  <c r="C260" i="24"/>
  <c r="K259" i="24"/>
  <c r="H259" i="24"/>
  <c r="C259" i="24"/>
  <c r="K258" i="24"/>
  <c r="H258" i="24"/>
  <c r="C258" i="24"/>
  <c r="K257" i="24"/>
  <c r="H257" i="24"/>
  <c r="C257" i="24"/>
  <c r="K256" i="24"/>
  <c r="H256" i="24"/>
  <c r="C256" i="24"/>
  <c r="K255" i="24"/>
  <c r="H255" i="24"/>
  <c r="C255" i="24"/>
  <c r="K254" i="24"/>
  <c r="H254" i="24"/>
  <c r="C254" i="24"/>
  <c r="K253" i="24"/>
  <c r="H253" i="24"/>
  <c r="C253" i="24"/>
  <c r="K252" i="24"/>
  <c r="H252" i="24"/>
  <c r="C252" i="24"/>
  <c r="K251" i="24"/>
  <c r="H251" i="24"/>
  <c r="C251" i="24"/>
  <c r="K250" i="24"/>
  <c r="K277" i="24" s="1"/>
  <c r="H250" i="24"/>
  <c r="C250" i="24"/>
  <c r="I197" i="24"/>
  <c r="I196" i="24"/>
  <c r="L195" i="24"/>
  <c r="J195" i="24"/>
  <c r="F114" i="24" s="1"/>
  <c r="I195" i="24"/>
  <c r="G195" i="24"/>
  <c r="E195" i="24"/>
  <c r="L194" i="24"/>
  <c r="J194" i="24"/>
  <c r="F67" i="24" s="1"/>
  <c r="I194" i="24"/>
  <c r="G194" i="24"/>
  <c r="E194" i="24"/>
  <c r="H193" i="24"/>
  <c r="K193" i="24" s="1"/>
  <c r="C193" i="24"/>
  <c r="H192" i="24"/>
  <c r="K192" i="24" s="1"/>
  <c r="C192" i="24"/>
  <c r="H191" i="24"/>
  <c r="K191" i="24" s="1"/>
  <c r="C191" i="24"/>
  <c r="H190" i="24"/>
  <c r="K190" i="24" s="1"/>
  <c r="C190" i="24"/>
  <c r="H189" i="24"/>
  <c r="K189" i="24" s="1"/>
  <c r="C189" i="24"/>
  <c r="H188" i="24"/>
  <c r="K188" i="24" s="1"/>
  <c r="C188" i="24"/>
  <c r="H187" i="24"/>
  <c r="K187" i="24" s="1"/>
  <c r="C187" i="24"/>
  <c r="K186" i="24"/>
  <c r="H186" i="24"/>
  <c r="C186" i="24"/>
  <c r="H185" i="24"/>
  <c r="K185" i="24" s="1"/>
  <c r="C185" i="24"/>
  <c r="H184" i="24"/>
  <c r="K184" i="24" s="1"/>
  <c r="C184" i="24"/>
  <c r="H183" i="24"/>
  <c r="K183" i="24" s="1"/>
  <c r="C183" i="24"/>
  <c r="H182" i="24"/>
  <c r="C182" i="24"/>
  <c r="H180" i="24"/>
  <c r="K180" i="24" s="1"/>
  <c r="C180" i="24"/>
  <c r="H179" i="24"/>
  <c r="K179" i="24" s="1"/>
  <c r="C179" i="24"/>
  <c r="H178" i="24"/>
  <c r="K178" i="24" s="1"/>
  <c r="C178" i="24"/>
  <c r="K177" i="24"/>
  <c r="H177" i="24"/>
  <c r="C177" i="24"/>
  <c r="H176" i="24"/>
  <c r="K176" i="24" s="1"/>
  <c r="C176" i="24"/>
  <c r="H175" i="24"/>
  <c r="K175" i="24" s="1"/>
  <c r="C175" i="24"/>
  <c r="H174" i="24"/>
  <c r="K174" i="24" s="1"/>
  <c r="C174" i="24"/>
  <c r="H173" i="24"/>
  <c r="K173" i="24" s="1"/>
  <c r="C173" i="24"/>
  <c r="H172" i="24"/>
  <c r="K172" i="24" s="1"/>
  <c r="C172" i="24"/>
  <c r="H171" i="24"/>
  <c r="K171" i="24" s="1"/>
  <c r="C171" i="24"/>
  <c r="H170" i="24"/>
  <c r="C170" i="24"/>
  <c r="H169" i="24"/>
  <c r="K169" i="24" s="1"/>
  <c r="K196" i="24" s="1"/>
  <c r="C169" i="24"/>
  <c r="B157" i="24"/>
  <c r="B156" i="24"/>
  <c r="B155" i="24"/>
  <c r="B154" i="24"/>
  <c r="B153" i="24"/>
  <c r="B152" i="24"/>
  <c r="B151" i="24"/>
  <c r="B150" i="24"/>
  <c r="B149" i="24"/>
  <c r="B148" i="24"/>
  <c r="B145" i="24"/>
  <c r="B144" i="24"/>
  <c r="B143" i="24"/>
  <c r="B142" i="24"/>
  <c r="B141" i="24"/>
  <c r="B140" i="24"/>
  <c r="B139" i="24"/>
  <c r="B138" i="24"/>
  <c r="B137" i="24"/>
  <c r="B136" i="24"/>
  <c r="A132" i="24"/>
  <c r="A131" i="24"/>
  <c r="F130" i="24"/>
  <c r="A130" i="24"/>
  <c r="A129" i="24"/>
  <c r="A128" i="24"/>
  <c r="A127" i="24"/>
  <c r="A126" i="24"/>
  <c r="A125" i="24"/>
  <c r="F124" i="24"/>
  <c r="A124" i="24"/>
  <c r="A123" i="24"/>
  <c r="F122" i="24"/>
  <c r="F140" i="24" s="1"/>
  <c r="A122" i="24"/>
  <c r="A121" i="24"/>
  <c r="A120" i="24"/>
  <c r="A119" i="24"/>
  <c r="A118" i="24"/>
  <c r="A117" i="24"/>
  <c r="F116" i="24"/>
  <c r="F149" i="24" s="1"/>
  <c r="A116" i="24"/>
  <c r="A115" i="24"/>
  <c r="A114" i="24"/>
  <c r="A113" i="24"/>
  <c r="B110" i="24"/>
  <c r="B109" i="24"/>
  <c r="B108" i="24"/>
  <c r="B107" i="24"/>
  <c r="B106" i="24"/>
  <c r="B105" i="24"/>
  <c r="B104" i="24"/>
  <c r="B103" i="24"/>
  <c r="B102" i="24"/>
  <c r="B101" i="24"/>
  <c r="B98" i="24"/>
  <c r="B97" i="24"/>
  <c r="B96" i="24"/>
  <c r="B95" i="24"/>
  <c r="B94" i="24"/>
  <c r="B93" i="24"/>
  <c r="B92" i="24"/>
  <c r="B91" i="24"/>
  <c r="B90" i="24"/>
  <c r="B89" i="24"/>
  <c r="A85" i="24"/>
  <c r="A84" i="24"/>
  <c r="F83" i="24"/>
  <c r="A83" i="24"/>
  <c r="A82" i="24"/>
  <c r="A81" i="24"/>
  <c r="A80" i="24"/>
  <c r="A79" i="24"/>
  <c r="A78" i="24"/>
  <c r="A77" i="24"/>
  <c r="A76" i="24"/>
  <c r="F75" i="24"/>
  <c r="A75" i="24"/>
  <c r="A74" i="24"/>
  <c r="F73" i="24"/>
  <c r="A73" i="24"/>
  <c r="A72" i="24"/>
  <c r="F71" i="24"/>
  <c r="A71" i="24"/>
  <c r="A70" i="24"/>
  <c r="A69" i="24"/>
  <c r="F68" i="24"/>
  <c r="F90" i="24" s="1"/>
  <c r="A68" i="24"/>
  <c r="A67" i="24"/>
  <c r="A66" i="24"/>
  <c r="D64" i="24"/>
  <c r="A62" i="24"/>
  <c r="A984" i="24" s="1"/>
  <c r="E7" i="24"/>
  <c r="E3" i="24"/>
  <c r="E7" i="13"/>
  <c r="E3" i="13"/>
  <c r="H635" i="24" l="1"/>
  <c r="K635" i="24" s="1"/>
  <c r="H628" i="24"/>
  <c r="K628" i="24" s="1"/>
  <c r="H636" i="24"/>
  <c r="K636" i="24" s="1"/>
  <c r="H619" i="24"/>
  <c r="K619" i="24" s="1"/>
  <c r="H1013" i="25"/>
  <c r="F84" i="25" s="1"/>
  <c r="F98" i="25" s="1"/>
  <c r="H448" i="25"/>
  <c r="F72" i="25" s="1"/>
  <c r="F92" i="25" s="1"/>
  <c r="K423" i="25"/>
  <c r="K450" i="25" s="1"/>
  <c r="H732" i="26"/>
  <c r="F125" i="26" s="1"/>
  <c r="F142" i="26" s="1"/>
  <c r="H195" i="24"/>
  <c r="F113" i="24" s="1"/>
  <c r="H826" i="24"/>
  <c r="F127" i="24" s="1"/>
  <c r="F143" i="24" s="1"/>
  <c r="H919" i="24"/>
  <c r="F82" i="24" s="1"/>
  <c r="F97" i="24" s="1"/>
  <c r="H195" i="26"/>
  <c r="F113" i="26" s="1"/>
  <c r="H543" i="26"/>
  <c r="F74" i="26" s="1"/>
  <c r="F93" i="26" s="1"/>
  <c r="H919" i="26"/>
  <c r="F82" i="26" s="1"/>
  <c r="F97" i="26" s="1"/>
  <c r="F103" i="27"/>
  <c r="H543" i="24"/>
  <c r="F74" i="24" s="1"/>
  <c r="F156" i="26"/>
  <c r="H275" i="26"/>
  <c r="F106" i="27"/>
  <c r="F156" i="27"/>
  <c r="H731" i="27"/>
  <c r="F78" i="27" s="1"/>
  <c r="F95" i="27" s="1"/>
  <c r="H449" i="24"/>
  <c r="F119" i="24" s="1"/>
  <c r="F139" i="24" s="1"/>
  <c r="H544" i="27"/>
  <c r="F121" i="27" s="1"/>
  <c r="K437" i="24"/>
  <c r="H920" i="26"/>
  <c r="F129" i="26" s="1"/>
  <c r="F144" i="26" s="1"/>
  <c r="F102" i="27"/>
  <c r="H544" i="25"/>
  <c r="F121" i="25" s="1"/>
  <c r="H276" i="26"/>
  <c r="H619" i="26"/>
  <c r="K619" i="26" s="1"/>
  <c r="H731" i="26"/>
  <c r="F79" i="26" s="1"/>
  <c r="F107" i="26" s="1"/>
  <c r="F140" i="27"/>
  <c r="H448" i="26"/>
  <c r="F72" i="26" s="1"/>
  <c r="F92" i="26" s="1"/>
  <c r="F157" i="27"/>
  <c r="F149" i="25"/>
  <c r="H628" i="26"/>
  <c r="K628" i="26" s="1"/>
  <c r="F155" i="27"/>
  <c r="H276" i="27"/>
  <c r="H449" i="27"/>
  <c r="F119" i="27" s="1"/>
  <c r="F139" i="27" s="1"/>
  <c r="H731" i="24"/>
  <c r="H920" i="24"/>
  <c r="F129" i="24" s="1"/>
  <c r="F144" i="24" s="1"/>
  <c r="F137" i="27"/>
  <c r="F148" i="27"/>
  <c r="F151" i="27"/>
  <c r="F104" i="24"/>
  <c r="F157" i="24"/>
  <c r="H355" i="25"/>
  <c r="F70" i="25" s="1"/>
  <c r="F91" i="25" s="1"/>
  <c r="H636" i="26"/>
  <c r="K636" i="26" s="1"/>
  <c r="H826" i="26"/>
  <c r="F127" i="26" s="1"/>
  <c r="F143" i="26" s="1"/>
  <c r="H355" i="27"/>
  <c r="F70" i="27" s="1"/>
  <c r="F91" i="27" s="1"/>
  <c r="K436" i="27"/>
  <c r="K451" i="27" s="1"/>
  <c r="H919" i="27"/>
  <c r="F82" i="27" s="1"/>
  <c r="F97" i="27" s="1"/>
  <c r="F79" i="27"/>
  <c r="F107" i="27" s="1"/>
  <c r="K801" i="27"/>
  <c r="H825" i="27"/>
  <c r="F80" i="27" s="1"/>
  <c r="F96" i="27" s="1"/>
  <c r="A984" i="27"/>
  <c r="A326" i="27"/>
  <c r="A890" i="27"/>
  <c r="A246" i="27"/>
  <c r="A702" i="27"/>
  <c r="A796" i="27"/>
  <c r="A165" i="27"/>
  <c r="A514" i="27"/>
  <c r="A419" i="27"/>
  <c r="H194" i="27"/>
  <c r="F66" i="27" s="1"/>
  <c r="H448" i="27"/>
  <c r="F72" i="27" s="1"/>
  <c r="F92" i="27" s="1"/>
  <c r="K532" i="27"/>
  <c r="A608" i="27"/>
  <c r="H826" i="27"/>
  <c r="F127" i="27" s="1"/>
  <c r="F143" i="27" s="1"/>
  <c r="K719" i="27"/>
  <c r="K734" i="27" s="1"/>
  <c r="H732" i="27"/>
  <c r="F125" i="27" s="1"/>
  <c r="F142" i="27" s="1"/>
  <c r="H543" i="27"/>
  <c r="F74" i="27" s="1"/>
  <c r="F93" i="27" s="1"/>
  <c r="K518" i="27"/>
  <c r="K545" i="27" s="1"/>
  <c r="H920" i="27"/>
  <c r="F129" i="27" s="1"/>
  <c r="F144" i="27" s="1"/>
  <c r="K170" i="27"/>
  <c r="H635" i="27"/>
  <c r="K635" i="27" s="1"/>
  <c r="H627" i="27"/>
  <c r="K627" i="27" s="1"/>
  <c r="H618" i="27"/>
  <c r="K618" i="27" s="1"/>
  <c r="H631" i="27"/>
  <c r="K631" i="27" s="1"/>
  <c r="H632" i="27"/>
  <c r="K632" i="27" s="1"/>
  <c r="H623" i="27"/>
  <c r="K623" i="27" s="1"/>
  <c r="H615" i="27"/>
  <c r="K615" i="27" s="1"/>
  <c r="H626" i="27"/>
  <c r="K626" i="27" s="1"/>
  <c r="H617" i="27"/>
  <c r="K617" i="27" s="1"/>
  <c r="H622" i="27"/>
  <c r="K622" i="27" s="1"/>
  <c r="H629" i="27"/>
  <c r="K629" i="27" s="1"/>
  <c r="H620" i="27"/>
  <c r="K620" i="27" s="1"/>
  <c r="H612" i="27"/>
  <c r="H634" i="27"/>
  <c r="K634" i="27" s="1"/>
  <c r="H633" i="27"/>
  <c r="K633" i="27" s="1"/>
  <c r="H625" i="27"/>
  <c r="H616" i="27"/>
  <c r="K616" i="27" s="1"/>
  <c r="H630" i="27"/>
  <c r="K630" i="27" s="1"/>
  <c r="H621" i="27"/>
  <c r="K621" i="27" s="1"/>
  <c r="H613" i="27"/>
  <c r="K613" i="27" s="1"/>
  <c r="H1013" i="27"/>
  <c r="F84" i="27" s="1"/>
  <c r="F98" i="27" s="1"/>
  <c r="F134" i="27"/>
  <c r="F158" i="27" s="1"/>
  <c r="H195" i="27"/>
  <c r="F113" i="27" s="1"/>
  <c r="K182" i="27"/>
  <c r="K197" i="27" s="1"/>
  <c r="F101" i="27"/>
  <c r="H356" i="27"/>
  <c r="F117" i="27" s="1"/>
  <c r="F138" i="27" s="1"/>
  <c r="H1014" i="27"/>
  <c r="F131" i="27" s="1"/>
  <c r="F145" i="27" s="1"/>
  <c r="F137" i="24"/>
  <c r="F154" i="24"/>
  <c r="F103" i="26"/>
  <c r="F109" i="26"/>
  <c r="F150" i="26"/>
  <c r="F108" i="26"/>
  <c r="F152" i="27"/>
  <c r="K894" i="27"/>
  <c r="K921" i="27" s="1"/>
  <c r="F90" i="26"/>
  <c r="F137" i="26"/>
  <c r="F154" i="26"/>
  <c r="F157" i="26"/>
  <c r="K708" i="27"/>
  <c r="K907" i="27"/>
  <c r="K922" i="27" s="1"/>
  <c r="K813" i="27"/>
  <c r="K828" i="27" s="1"/>
  <c r="F140" i="26"/>
  <c r="F148" i="26"/>
  <c r="F102" i="26"/>
  <c r="F151" i="26"/>
  <c r="F156" i="24"/>
  <c r="A608" i="26"/>
  <c r="F136" i="26"/>
  <c r="F101" i="26"/>
  <c r="F153" i="25"/>
  <c r="F134" i="26"/>
  <c r="F158" i="26" s="1"/>
  <c r="H544" i="26"/>
  <c r="F121" i="26" s="1"/>
  <c r="F106" i="25"/>
  <c r="F144" i="25"/>
  <c r="H194" i="26"/>
  <c r="F66" i="26" s="1"/>
  <c r="H356" i="26"/>
  <c r="F117" i="26" s="1"/>
  <c r="F138" i="26" s="1"/>
  <c r="A419" i="26"/>
  <c r="H613" i="26"/>
  <c r="K613" i="26" s="1"/>
  <c r="H621" i="26"/>
  <c r="K621" i="26" s="1"/>
  <c r="H630" i="26"/>
  <c r="K630" i="26" s="1"/>
  <c r="H825" i="26"/>
  <c r="F80" i="26" s="1"/>
  <c r="F96" i="26" s="1"/>
  <c r="H1014" i="26"/>
  <c r="F131" i="26" s="1"/>
  <c r="F145" i="26" s="1"/>
  <c r="F110" i="24"/>
  <c r="F151" i="24"/>
  <c r="F108" i="24"/>
  <c r="F150" i="25"/>
  <c r="F102" i="25"/>
  <c r="F108" i="25"/>
  <c r="F152" i="26"/>
  <c r="H449" i="26"/>
  <c r="F119" i="26" s="1"/>
  <c r="F139" i="26" s="1"/>
  <c r="A514" i="26"/>
  <c r="H616" i="26"/>
  <c r="K616" i="26" s="1"/>
  <c r="H625" i="26"/>
  <c r="H633" i="26"/>
  <c r="K633" i="26" s="1"/>
  <c r="K894" i="26"/>
  <c r="K921" i="26" s="1"/>
  <c r="K423" i="26"/>
  <c r="K450" i="26" s="1"/>
  <c r="K719" i="26"/>
  <c r="K734" i="26" s="1"/>
  <c r="K182" i="26"/>
  <c r="K197" i="26" s="1"/>
  <c r="H617" i="26"/>
  <c r="K617" i="26" s="1"/>
  <c r="H634" i="26"/>
  <c r="K634" i="26" s="1"/>
  <c r="F105" i="24"/>
  <c r="F155" i="24"/>
  <c r="F102" i="24"/>
  <c r="F93" i="24"/>
  <c r="F104" i="25"/>
  <c r="F154" i="25"/>
  <c r="A165" i="26"/>
  <c r="H612" i="26"/>
  <c r="H620" i="26"/>
  <c r="K620" i="26" s="1"/>
  <c r="H629" i="26"/>
  <c r="K629" i="26" s="1"/>
  <c r="A796" i="26"/>
  <c r="K907" i="26"/>
  <c r="K922" i="26" s="1"/>
  <c r="H355" i="26"/>
  <c r="F70" i="26" s="1"/>
  <c r="F91" i="26" s="1"/>
  <c r="H1013" i="26"/>
  <c r="F84" i="26" s="1"/>
  <c r="F98" i="26" s="1"/>
  <c r="H622" i="26"/>
  <c r="K622" i="26" s="1"/>
  <c r="H631" i="26"/>
  <c r="K631" i="26" s="1"/>
  <c r="K518" i="26"/>
  <c r="K545" i="26" s="1"/>
  <c r="H626" i="26"/>
  <c r="K626" i="26" s="1"/>
  <c r="K813" i="26"/>
  <c r="K828" i="26" s="1"/>
  <c r="F109" i="24"/>
  <c r="F90" i="25"/>
  <c r="F157" i="25"/>
  <c r="F109" i="25"/>
  <c r="A246" i="26"/>
  <c r="H615" i="26"/>
  <c r="K615" i="26" s="1"/>
  <c r="H623" i="26"/>
  <c r="K623" i="26" s="1"/>
  <c r="H632" i="26"/>
  <c r="K632" i="26" s="1"/>
  <c r="A890" i="26"/>
  <c r="H614" i="26"/>
  <c r="K614" i="26" s="1"/>
  <c r="A702" i="26"/>
  <c r="F91" i="24"/>
  <c r="A326" i="26"/>
  <c r="H618" i="26"/>
  <c r="K618" i="26" s="1"/>
  <c r="H627" i="26"/>
  <c r="K627" i="26" s="1"/>
  <c r="K706" i="26"/>
  <c r="K733" i="26" s="1"/>
  <c r="F101" i="25"/>
  <c r="F148" i="25"/>
  <c r="F134" i="25"/>
  <c r="F158" i="25" s="1"/>
  <c r="F140" i="25"/>
  <c r="F152" i="25"/>
  <c r="H194" i="25"/>
  <c r="F66" i="25" s="1"/>
  <c r="H631" i="25"/>
  <c r="K631" i="25" s="1"/>
  <c r="F155" i="25"/>
  <c r="H825" i="25"/>
  <c r="F80" i="25" s="1"/>
  <c r="F96" i="25" s="1"/>
  <c r="F105" i="25"/>
  <c r="F137" i="25"/>
  <c r="H356" i="25"/>
  <c r="F117" i="25" s="1"/>
  <c r="F138" i="25" s="1"/>
  <c r="H613" i="25"/>
  <c r="K613" i="25" s="1"/>
  <c r="H622" i="25"/>
  <c r="K622" i="25" s="1"/>
  <c r="K801" i="25"/>
  <c r="K991" i="25"/>
  <c r="H635" i="25"/>
  <c r="K635" i="25" s="1"/>
  <c r="H627" i="25"/>
  <c r="K627" i="25" s="1"/>
  <c r="H618" i="25"/>
  <c r="K618" i="25" s="1"/>
  <c r="H617" i="25"/>
  <c r="K617" i="25" s="1"/>
  <c r="H632" i="25"/>
  <c r="K632" i="25" s="1"/>
  <c r="H623" i="25"/>
  <c r="K623" i="25" s="1"/>
  <c r="H615" i="25"/>
  <c r="K615" i="25" s="1"/>
  <c r="H626" i="25"/>
  <c r="K626" i="25" s="1"/>
  <c r="H629" i="25"/>
  <c r="K629" i="25" s="1"/>
  <c r="H620" i="25"/>
  <c r="K620" i="25" s="1"/>
  <c r="H612" i="25"/>
  <c r="H634" i="25"/>
  <c r="K634" i="25" s="1"/>
  <c r="H633" i="25"/>
  <c r="K633" i="25" s="1"/>
  <c r="H625" i="25"/>
  <c r="H616" i="25"/>
  <c r="K616" i="25" s="1"/>
  <c r="A984" i="25"/>
  <c r="A326" i="25"/>
  <c r="A246" i="25"/>
  <c r="A890" i="25"/>
  <c r="A702" i="25"/>
  <c r="A796" i="25"/>
  <c r="A165" i="25"/>
  <c r="A514" i="25"/>
  <c r="H449" i="25"/>
  <c r="F119" i="25" s="1"/>
  <c r="F139" i="25" s="1"/>
  <c r="H621" i="25"/>
  <c r="K621" i="25" s="1"/>
  <c r="H636" i="25"/>
  <c r="K636" i="25" s="1"/>
  <c r="H731" i="25"/>
  <c r="K532" i="25"/>
  <c r="F103" i="25"/>
  <c r="F151" i="25"/>
  <c r="K813" i="25"/>
  <c r="K828" i="25" s="1"/>
  <c r="H826" i="25"/>
  <c r="F127" i="25" s="1"/>
  <c r="F143" i="25" s="1"/>
  <c r="F110" i="25"/>
  <c r="H614" i="25"/>
  <c r="K614" i="25" s="1"/>
  <c r="H619" i="25"/>
  <c r="K619" i="25" s="1"/>
  <c r="H919" i="25"/>
  <c r="F82" i="25" s="1"/>
  <c r="F97" i="25" s="1"/>
  <c r="A419" i="25"/>
  <c r="H276" i="25"/>
  <c r="K518" i="25"/>
  <c r="K545" i="25" s="1"/>
  <c r="H543" i="25"/>
  <c r="F74" i="25" s="1"/>
  <c r="F93" i="25" s="1"/>
  <c r="H195" i="25"/>
  <c r="F113" i="25" s="1"/>
  <c r="K182" i="25"/>
  <c r="K197" i="25" s="1"/>
  <c r="K333" i="25"/>
  <c r="F156" i="25"/>
  <c r="H275" i="25"/>
  <c r="H732" i="25"/>
  <c r="F125" i="25" s="1"/>
  <c r="F142" i="25" s="1"/>
  <c r="H1014" i="25"/>
  <c r="F131" i="25" s="1"/>
  <c r="F145" i="25" s="1"/>
  <c r="K894" i="25"/>
  <c r="K921" i="25" s="1"/>
  <c r="K907" i="25"/>
  <c r="K922" i="25" s="1"/>
  <c r="F103" i="24"/>
  <c r="F153" i="24"/>
  <c r="F148" i="24"/>
  <c r="F150" i="24"/>
  <c r="A608" i="24"/>
  <c r="F106" i="24"/>
  <c r="K706" i="25"/>
  <c r="K733" i="25" s="1"/>
  <c r="F136" i="24"/>
  <c r="H275" i="24"/>
  <c r="H448" i="24"/>
  <c r="F72" i="24" s="1"/>
  <c r="F92" i="24" s="1"/>
  <c r="K423" i="24"/>
  <c r="K450" i="24" s="1"/>
  <c r="F78" i="24"/>
  <c r="F95" i="24" s="1"/>
  <c r="F79" i="24"/>
  <c r="F107" i="24" s="1"/>
  <c r="K170" i="24"/>
  <c r="H194" i="24"/>
  <c r="F66" i="24" s="1"/>
  <c r="H276" i="24"/>
  <c r="F134" i="24"/>
  <c r="F158" i="24" s="1"/>
  <c r="F101" i="24"/>
  <c r="H544" i="24"/>
  <c r="F121" i="24" s="1"/>
  <c r="H356" i="24"/>
  <c r="F117" i="24" s="1"/>
  <c r="F138" i="24" s="1"/>
  <c r="A419" i="24"/>
  <c r="H613" i="24"/>
  <c r="K613" i="24" s="1"/>
  <c r="H621" i="24"/>
  <c r="K621" i="24" s="1"/>
  <c r="H630" i="24"/>
  <c r="K630" i="24" s="1"/>
  <c r="H825" i="24"/>
  <c r="F80" i="24" s="1"/>
  <c r="F96" i="24" s="1"/>
  <c r="H1014" i="24"/>
  <c r="F131" i="24" s="1"/>
  <c r="F145" i="24" s="1"/>
  <c r="F152" i="24"/>
  <c r="A514" i="24"/>
  <c r="H616" i="24"/>
  <c r="K616" i="24" s="1"/>
  <c r="H625" i="24"/>
  <c r="H633" i="24"/>
  <c r="K633" i="24" s="1"/>
  <c r="K894" i="24"/>
  <c r="K921" i="24" s="1"/>
  <c r="H622" i="24"/>
  <c r="K622" i="24" s="1"/>
  <c r="K182" i="24"/>
  <c r="K197" i="24" s="1"/>
  <c r="H617" i="24"/>
  <c r="K617" i="24" s="1"/>
  <c r="A702" i="24"/>
  <c r="K813" i="24"/>
  <c r="K828" i="24" s="1"/>
  <c r="A165" i="24"/>
  <c r="H612" i="24"/>
  <c r="H620" i="24"/>
  <c r="K620" i="24" s="1"/>
  <c r="H629" i="24"/>
  <c r="K629" i="24" s="1"/>
  <c r="H732" i="24"/>
  <c r="F125" i="24" s="1"/>
  <c r="F142" i="24" s="1"/>
  <c r="A796" i="24"/>
  <c r="K907" i="24"/>
  <c r="K922" i="24" s="1"/>
  <c r="H1013" i="24"/>
  <c r="F84" i="24" s="1"/>
  <c r="F98" i="24" s="1"/>
  <c r="K518" i="24"/>
  <c r="K545" i="24" s="1"/>
  <c r="H626" i="24"/>
  <c r="K626" i="24" s="1"/>
  <c r="H634" i="24"/>
  <c r="K634" i="24" s="1"/>
  <c r="H615" i="24"/>
  <c r="K615" i="24" s="1"/>
  <c r="H623" i="24"/>
  <c r="K623" i="24" s="1"/>
  <c r="H632" i="24"/>
  <c r="K632" i="24" s="1"/>
  <c r="A890" i="24"/>
  <c r="H614" i="24"/>
  <c r="K614" i="24" s="1"/>
  <c r="H631" i="24"/>
  <c r="K631" i="24" s="1"/>
  <c r="A246" i="24"/>
  <c r="A326" i="24"/>
  <c r="H618" i="24"/>
  <c r="K618" i="24" s="1"/>
  <c r="H627" i="24"/>
  <c r="K627" i="24" s="1"/>
  <c r="K706" i="24"/>
  <c r="K733" i="24" s="1"/>
  <c r="B157" i="13"/>
  <c r="B156" i="13"/>
  <c r="B155" i="13"/>
  <c r="B154" i="13"/>
  <c r="B153" i="13"/>
  <c r="B152" i="13"/>
  <c r="B151" i="13"/>
  <c r="B150" i="13"/>
  <c r="B149" i="13"/>
  <c r="B145" i="13"/>
  <c r="B144" i="13"/>
  <c r="B143" i="13"/>
  <c r="B142" i="13"/>
  <c r="B141" i="13"/>
  <c r="B140" i="13"/>
  <c r="B139" i="13"/>
  <c r="B138" i="13"/>
  <c r="B137" i="13"/>
  <c r="B136" i="13"/>
  <c r="B109" i="13"/>
  <c r="B108" i="13"/>
  <c r="B107" i="13"/>
  <c r="B106" i="13"/>
  <c r="B105" i="13"/>
  <c r="B104" i="13"/>
  <c r="B103" i="13"/>
  <c r="B102" i="13"/>
  <c r="B148" i="13"/>
  <c r="A132" i="13"/>
  <c r="A131" i="13"/>
  <c r="A130" i="13"/>
  <c r="A129" i="13"/>
  <c r="A128" i="13"/>
  <c r="A127" i="13"/>
  <c r="A126" i="13"/>
  <c r="A125" i="13"/>
  <c r="A124" i="13"/>
  <c r="A123" i="13"/>
  <c r="A122" i="13"/>
  <c r="A121" i="13"/>
  <c r="A120" i="13"/>
  <c r="A119" i="13"/>
  <c r="A118" i="13"/>
  <c r="A117" i="13"/>
  <c r="A116" i="13"/>
  <c r="A114" i="13"/>
  <c r="A113" i="13"/>
  <c r="A115" i="13"/>
  <c r="B101" i="13"/>
  <c r="B98" i="13"/>
  <c r="B97" i="13"/>
  <c r="B96" i="13"/>
  <c r="B94" i="13"/>
  <c r="B95" i="13"/>
  <c r="A78" i="13"/>
  <c r="B93" i="13"/>
  <c r="B92" i="13"/>
  <c r="B91" i="13"/>
  <c r="B90" i="13"/>
  <c r="B89" i="13"/>
  <c r="A85" i="13"/>
  <c r="A84" i="13"/>
  <c r="A83" i="13"/>
  <c r="A82" i="13"/>
  <c r="A81" i="13"/>
  <c r="A80" i="13"/>
  <c r="A79" i="13"/>
  <c r="A77" i="13"/>
  <c r="A74" i="13"/>
  <c r="A76" i="13"/>
  <c r="A75" i="13"/>
  <c r="A70" i="13"/>
  <c r="A72" i="13"/>
  <c r="A73" i="13"/>
  <c r="A71" i="13"/>
  <c r="A68" i="13"/>
  <c r="A69" i="13"/>
  <c r="I1016" i="13"/>
  <c r="I1015" i="13"/>
  <c r="E1014" i="13"/>
  <c r="E1013" i="13"/>
  <c r="E920" i="13"/>
  <c r="E919" i="13"/>
  <c r="I921" i="13"/>
  <c r="I922" i="13"/>
  <c r="I828" i="13"/>
  <c r="I827" i="13"/>
  <c r="E826" i="13"/>
  <c r="E825" i="13"/>
  <c r="I734" i="13"/>
  <c r="I733" i="13"/>
  <c r="E732" i="13"/>
  <c r="E731" i="13"/>
  <c r="I640" i="13"/>
  <c r="I639" i="13"/>
  <c r="E638" i="13"/>
  <c r="E637" i="13"/>
  <c r="I546" i="13"/>
  <c r="I545" i="13"/>
  <c r="E544" i="13"/>
  <c r="E543" i="13"/>
  <c r="I451" i="13"/>
  <c r="I450" i="13"/>
  <c r="E449" i="13"/>
  <c r="E448" i="13"/>
  <c r="I358" i="13"/>
  <c r="I357" i="13"/>
  <c r="E356" i="13"/>
  <c r="E355" i="13"/>
  <c r="I278" i="13"/>
  <c r="I277" i="13"/>
  <c r="E276" i="13"/>
  <c r="E275" i="13"/>
  <c r="A67" i="13"/>
  <c r="A66" i="13"/>
  <c r="I197" i="13"/>
  <c r="I196" i="13"/>
  <c r="E195" i="13"/>
  <c r="E194" i="13"/>
  <c r="F78" i="26" l="1"/>
  <c r="F95" i="26" s="1"/>
  <c r="F87" i="24"/>
  <c r="F111" i="24" s="1"/>
  <c r="F87" i="27"/>
  <c r="F111" i="27" s="1"/>
  <c r="H637" i="27"/>
  <c r="F76" i="27" s="1"/>
  <c r="F94" i="27" s="1"/>
  <c r="K612" i="27"/>
  <c r="K639" i="27" s="1"/>
  <c r="H638" i="27"/>
  <c r="F123" i="27" s="1"/>
  <c r="F141" i="27" s="1"/>
  <c r="K625" i="27"/>
  <c r="K640" i="27" s="1"/>
  <c r="F136" i="27"/>
  <c r="F89" i="27"/>
  <c r="K625" i="26"/>
  <c r="K640" i="26" s="1"/>
  <c r="H638" i="26"/>
  <c r="F123" i="26" s="1"/>
  <c r="F141" i="26" s="1"/>
  <c r="H637" i="26"/>
  <c r="F76" i="26" s="1"/>
  <c r="F94" i="26" s="1"/>
  <c r="K612" i="26"/>
  <c r="K639" i="26" s="1"/>
  <c r="F89" i="26"/>
  <c r="F87" i="26"/>
  <c r="F111" i="26" s="1"/>
  <c r="H638" i="25"/>
  <c r="F123" i="25" s="1"/>
  <c r="F141" i="25" s="1"/>
  <c r="K625" i="25"/>
  <c r="K640" i="25" s="1"/>
  <c r="F89" i="25"/>
  <c r="F78" i="25"/>
  <c r="F95" i="25" s="1"/>
  <c r="F79" i="25"/>
  <c r="H637" i="25"/>
  <c r="F76" i="25" s="1"/>
  <c r="F94" i="25" s="1"/>
  <c r="K612" i="25"/>
  <c r="K639" i="25" s="1"/>
  <c r="F136" i="25"/>
  <c r="F133" i="25"/>
  <c r="F146" i="25" s="1"/>
  <c r="H637" i="24"/>
  <c r="F76" i="24" s="1"/>
  <c r="F94" i="24" s="1"/>
  <c r="K612" i="24"/>
  <c r="K639" i="24" s="1"/>
  <c r="H638" i="24"/>
  <c r="F123" i="24" s="1"/>
  <c r="F141" i="24" s="1"/>
  <c r="K625" i="24"/>
  <c r="K640" i="24" s="1"/>
  <c r="F89" i="24"/>
  <c r="C256" i="13"/>
  <c r="C273" i="13"/>
  <c r="C445" i="13"/>
  <c r="C529" i="13"/>
  <c r="C527" i="13"/>
  <c r="C525" i="13"/>
  <c r="C523" i="13"/>
  <c r="C521" i="13"/>
  <c r="C1012" i="13"/>
  <c r="C1011" i="13"/>
  <c r="C1010" i="13"/>
  <c r="C1009" i="13"/>
  <c r="C1008" i="13"/>
  <c r="C1007" i="13"/>
  <c r="C1006" i="13"/>
  <c r="C1005" i="13"/>
  <c r="C1004" i="13"/>
  <c r="C1003" i="13"/>
  <c r="C1002" i="13"/>
  <c r="C1001" i="13"/>
  <c r="C999" i="13"/>
  <c r="C998" i="13"/>
  <c r="C997" i="13"/>
  <c r="C996" i="13"/>
  <c r="C995" i="13"/>
  <c r="C994" i="13"/>
  <c r="C993" i="13"/>
  <c r="C992" i="13"/>
  <c r="C991" i="13"/>
  <c r="C990" i="13"/>
  <c r="C989" i="13"/>
  <c r="C988" i="13"/>
  <c r="C918" i="13"/>
  <c r="C917" i="13"/>
  <c r="C916" i="13"/>
  <c r="C915" i="13"/>
  <c r="C914" i="13"/>
  <c r="C913" i="13"/>
  <c r="C912" i="13"/>
  <c r="C911" i="13"/>
  <c r="C910" i="13"/>
  <c r="C909" i="13"/>
  <c r="C908" i="13"/>
  <c r="C907" i="13"/>
  <c r="C905" i="13"/>
  <c r="C904" i="13"/>
  <c r="C903" i="13"/>
  <c r="C902" i="13"/>
  <c r="C901" i="13"/>
  <c r="C900" i="13"/>
  <c r="C899" i="13"/>
  <c r="C898" i="13"/>
  <c r="C897" i="13"/>
  <c r="C896" i="13"/>
  <c r="B110" i="13" s="1"/>
  <c r="C895" i="13"/>
  <c r="C894" i="13"/>
  <c r="C824" i="13"/>
  <c r="C823" i="13"/>
  <c r="C822" i="13"/>
  <c r="C821" i="13"/>
  <c r="C820" i="13"/>
  <c r="C819" i="13"/>
  <c r="C818" i="13"/>
  <c r="C817" i="13"/>
  <c r="C816" i="13"/>
  <c r="C815" i="13"/>
  <c r="C814" i="13"/>
  <c r="C813" i="13"/>
  <c r="C811" i="13"/>
  <c r="C810" i="13"/>
  <c r="C809" i="13"/>
  <c r="C808" i="13"/>
  <c r="C807" i="13"/>
  <c r="C806" i="13"/>
  <c r="C805" i="13"/>
  <c r="C804" i="13"/>
  <c r="C803" i="13"/>
  <c r="C802" i="13"/>
  <c r="C801" i="13"/>
  <c r="C800" i="13"/>
  <c r="C730" i="13"/>
  <c r="C729" i="13"/>
  <c r="C728" i="13"/>
  <c r="C727" i="13"/>
  <c r="C726" i="13"/>
  <c r="C725" i="13"/>
  <c r="C724" i="13"/>
  <c r="C723" i="13"/>
  <c r="C722" i="13"/>
  <c r="C721" i="13"/>
  <c r="C720" i="13"/>
  <c r="C719" i="13"/>
  <c r="C717" i="13"/>
  <c r="C716" i="13"/>
  <c r="C715" i="13"/>
  <c r="C714" i="13"/>
  <c r="C713" i="13"/>
  <c r="C712" i="13"/>
  <c r="C711" i="13"/>
  <c r="C710" i="13"/>
  <c r="C709" i="13"/>
  <c r="C708" i="13"/>
  <c r="C707" i="13"/>
  <c r="C706" i="13"/>
  <c r="C636" i="13"/>
  <c r="C635" i="13"/>
  <c r="C634" i="13"/>
  <c r="C633" i="13"/>
  <c r="C632" i="13"/>
  <c r="C631" i="13"/>
  <c r="C630" i="13"/>
  <c r="C629" i="13"/>
  <c r="C628" i="13"/>
  <c r="C627" i="13"/>
  <c r="C626" i="13"/>
  <c r="C625" i="13"/>
  <c r="C623" i="13"/>
  <c r="C622" i="13"/>
  <c r="C621" i="13"/>
  <c r="C620" i="13"/>
  <c r="C619" i="13"/>
  <c r="C618" i="13"/>
  <c r="C617" i="13"/>
  <c r="C616" i="13"/>
  <c r="C615" i="13"/>
  <c r="C614" i="13"/>
  <c r="C613" i="13"/>
  <c r="C612" i="13"/>
  <c r="C542" i="13"/>
  <c r="C541" i="13"/>
  <c r="C540" i="13"/>
  <c r="C539" i="13"/>
  <c r="C538" i="13"/>
  <c r="C537" i="13"/>
  <c r="C536" i="13"/>
  <c r="C535" i="13"/>
  <c r="C534" i="13"/>
  <c r="C533" i="13"/>
  <c r="C532" i="13"/>
  <c r="C531" i="13"/>
  <c r="C528" i="13"/>
  <c r="C526" i="13"/>
  <c r="C524" i="13"/>
  <c r="C522" i="13"/>
  <c r="C520" i="13"/>
  <c r="C519" i="13"/>
  <c r="C518" i="13"/>
  <c r="C447" i="13"/>
  <c r="C446" i="13"/>
  <c r="C444" i="13"/>
  <c r="C443" i="13"/>
  <c r="C442" i="13"/>
  <c r="C441" i="13"/>
  <c r="C440" i="13"/>
  <c r="C439" i="13"/>
  <c r="C438" i="13"/>
  <c r="C437" i="13"/>
  <c r="C436" i="13"/>
  <c r="C434" i="13"/>
  <c r="C433" i="13"/>
  <c r="C432" i="13"/>
  <c r="C431" i="13"/>
  <c r="C430" i="13"/>
  <c r="C429" i="13"/>
  <c r="C428" i="13"/>
  <c r="C427" i="13"/>
  <c r="C426" i="13"/>
  <c r="C425" i="13"/>
  <c r="C424" i="13"/>
  <c r="C423" i="13"/>
  <c r="C354" i="13"/>
  <c r="C353" i="13"/>
  <c r="C352" i="13"/>
  <c r="C351" i="13"/>
  <c r="C350" i="13"/>
  <c r="C349" i="13"/>
  <c r="C348" i="13"/>
  <c r="C347" i="13"/>
  <c r="C346" i="13"/>
  <c r="C345" i="13"/>
  <c r="C344" i="13"/>
  <c r="C343" i="13"/>
  <c r="C341" i="13"/>
  <c r="C340" i="13"/>
  <c r="C339" i="13"/>
  <c r="C338" i="13"/>
  <c r="C337" i="13"/>
  <c r="C336" i="13"/>
  <c r="C335" i="13"/>
  <c r="C334" i="13"/>
  <c r="C333" i="13"/>
  <c r="C332" i="13"/>
  <c r="C331" i="13"/>
  <c r="C330" i="13"/>
  <c r="C274" i="13"/>
  <c r="C272" i="13"/>
  <c r="C271" i="13"/>
  <c r="C270" i="13"/>
  <c r="C269" i="13"/>
  <c r="C268" i="13"/>
  <c r="C267" i="13"/>
  <c r="C266" i="13"/>
  <c r="C265" i="13"/>
  <c r="C264" i="13"/>
  <c r="C263" i="13"/>
  <c r="C261" i="13"/>
  <c r="C260" i="13"/>
  <c r="C259" i="13"/>
  <c r="C258" i="13"/>
  <c r="C257" i="13"/>
  <c r="C255" i="13"/>
  <c r="C254" i="13"/>
  <c r="C253" i="13"/>
  <c r="C252" i="13"/>
  <c r="C251" i="13"/>
  <c r="C250" i="13"/>
  <c r="C193" i="13"/>
  <c r="C192" i="13"/>
  <c r="C191" i="13"/>
  <c r="C190" i="13"/>
  <c r="C189" i="13"/>
  <c r="C188" i="13"/>
  <c r="C187" i="13"/>
  <c r="C186" i="13"/>
  <c r="C185" i="13"/>
  <c r="C184" i="13"/>
  <c r="C183" i="13"/>
  <c r="C182" i="13"/>
  <c r="C169" i="13"/>
  <c r="C170" i="13"/>
  <c r="C171" i="13"/>
  <c r="C172" i="13"/>
  <c r="C173" i="13"/>
  <c r="C174" i="13"/>
  <c r="C175" i="13"/>
  <c r="C176" i="13"/>
  <c r="C177" i="13"/>
  <c r="C178" i="13"/>
  <c r="C179" i="13"/>
  <c r="C180" i="13"/>
  <c r="F86" i="24" l="1"/>
  <c r="F99" i="24" s="1"/>
  <c r="F86" i="26"/>
  <c r="F99" i="26" s="1"/>
  <c r="F133" i="26"/>
  <c r="F146" i="26" s="1"/>
  <c r="F133" i="27"/>
  <c r="F146" i="27" s="1"/>
  <c r="F86" i="27"/>
  <c r="F99" i="27" s="1"/>
  <c r="F107" i="25"/>
  <c r="F87" i="25"/>
  <c r="F111" i="25" s="1"/>
  <c r="F86" i="25"/>
  <c r="F99" i="25" s="1"/>
  <c r="F133" i="24"/>
  <c r="F146" i="24" s="1"/>
  <c r="H1012" i="13"/>
  <c r="H1010" i="13"/>
  <c r="H1008" i="13"/>
  <c r="H1006" i="13"/>
  <c r="H1004" i="13"/>
  <c r="H1011" i="13"/>
  <c r="H1009" i="13"/>
  <c r="H1007" i="13"/>
  <c r="H1005" i="13"/>
  <c r="H1003" i="13"/>
  <c r="H1002" i="13"/>
  <c r="H1001" i="13"/>
  <c r="H999" i="13" l="1"/>
  <c r="H997" i="13"/>
  <c r="H995" i="13"/>
  <c r="H993" i="13"/>
  <c r="H991" i="13"/>
  <c r="H998" i="13"/>
  <c r="H996" i="13"/>
  <c r="H994" i="13"/>
  <c r="H992" i="13"/>
  <c r="H990" i="13"/>
  <c r="H989" i="13"/>
  <c r="H988" i="13"/>
  <c r="H824" i="13"/>
  <c r="H822" i="13"/>
  <c r="H820" i="13"/>
  <c r="H818" i="13"/>
  <c r="H816" i="13"/>
  <c r="H823" i="13"/>
  <c r="H821" i="13"/>
  <c r="H819" i="13"/>
  <c r="H817" i="13"/>
  <c r="H815" i="13"/>
  <c r="H814" i="13"/>
  <c r="H813" i="13"/>
  <c r="H811" i="13"/>
  <c r="H809" i="13"/>
  <c r="H807" i="13"/>
  <c r="H805" i="13"/>
  <c r="H803" i="13"/>
  <c r="H810" i="13"/>
  <c r="H808" i="13"/>
  <c r="H806" i="13"/>
  <c r="H804" i="13"/>
  <c r="H802" i="13"/>
  <c r="H801" i="13"/>
  <c r="H800" i="13"/>
  <c r="H708" i="13"/>
  <c r="H441" i="13"/>
  <c r="H443" i="13"/>
  <c r="H445" i="13"/>
  <c r="H447" i="13"/>
  <c r="H439" i="13"/>
  <c r="H446" i="13"/>
  <c r="H444" i="13"/>
  <c r="H442" i="13"/>
  <c r="H440" i="13"/>
  <c r="H438" i="13"/>
  <c r="H437" i="13"/>
  <c r="H436" i="13"/>
  <c r="H433" i="13"/>
  <c r="H431" i="13"/>
  <c r="H429" i="13"/>
  <c r="H427" i="13"/>
  <c r="H425" i="13"/>
  <c r="H434" i="13"/>
  <c r="H432" i="13"/>
  <c r="H430" i="13"/>
  <c r="H428" i="13"/>
  <c r="H426" i="13"/>
  <c r="H423" i="13"/>
  <c r="H424" i="13"/>
  <c r="G276" i="13" l="1"/>
  <c r="F115" i="13" s="1"/>
  <c r="G275" i="13"/>
  <c r="F68" i="13"/>
  <c r="H610" i="13"/>
  <c r="H614" i="13" s="1"/>
  <c r="K614" i="13" s="1"/>
  <c r="H169" i="13"/>
  <c r="K169" i="13" s="1"/>
  <c r="K196" i="13" s="1"/>
  <c r="A62" i="13"/>
  <c r="A796" i="13" s="1"/>
  <c r="D64" i="13"/>
  <c r="J919" i="13"/>
  <c r="F83" i="13" s="1"/>
  <c r="L1014" i="13"/>
  <c r="J1014" i="13"/>
  <c r="F132" i="13" s="1"/>
  <c r="I1014" i="13"/>
  <c r="G1014" i="13"/>
  <c r="L1013" i="13"/>
  <c r="J1013" i="13"/>
  <c r="F85" i="13" s="1"/>
  <c r="I1013" i="13"/>
  <c r="G1013" i="13"/>
  <c r="K1012" i="13"/>
  <c r="K1011" i="13"/>
  <c r="K1010" i="13"/>
  <c r="K1009" i="13"/>
  <c r="K1008" i="13"/>
  <c r="K1007" i="13"/>
  <c r="K1006" i="13"/>
  <c r="K1005" i="13"/>
  <c r="K1004" i="13"/>
  <c r="K1003" i="13"/>
  <c r="K1002" i="13"/>
  <c r="K999" i="13"/>
  <c r="K998" i="13"/>
  <c r="K997" i="13"/>
  <c r="K996" i="13"/>
  <c r="K995" i="13"/>
  <c r="K994" i="13"/>
  <c r="K993" i="13"/>
  <c r="K992" i="13"/>
  <c r="K991" i="13"/>
  <c r="K990" i="13"/>
  <c r="K989" i="13"/>
  <c r="K988" i="13"/>
  <c r="K1015" i="13" s="1"/>
  <c r="H908" i="13"/>
  <c r="K908" i="13" s="1"/>
  <c r="H909" i="13"/>
  <c r="K909" i="13" s="1"/>
  <c r="H910" i="13"/>
  <c r="H911" i="13"/>
  <c r="K911" i="13" s="1"/>
  <c r="H912" i="13"/>
  <c r="K912" i="13" s="1"/>
  <c r="H913" i="13"/>
  <c r="K913" i="13" s="1"/>
  <c r="H914" i="13"/>
  <c r="K914" i="13" s="1"/>
  <c r="H915" i="13"/>
  <c r="H916" i="13"/>
  <c r="H917" i="13"/>
  <c r="K917" i="13" s="1"/>
  <c r="H918" i="13"/>
  <c r="H907" i="13"/>
  <c r="K907" i="13" s="1"/>
  <c r="K922" i="13" s="1"/>
  <c r="H895" i="13"/>
  <c r="K895" i="13" s="1"/>
  <c r="H896" i="13"/>
  <c r="K896" i="13" s="1"/>
  <c r="H897" i="13"/>
  <c r="K897" i="13" s="1"/>
  <c r="H898" i="13"/>
  <c r="H899" i="13"/>
  <c r="H900" i="13"/>
  <c r="H901" i="13"/>
  <c r="H902" i="13"/>
  <c r="K902" i="13" s="1"/>
  <c r="H903" i="13"/>
  <c r="K903" i="13" s="1"/>
  <c r="H904" i="13"/>
  <c r="K904" i="13" s="1"/>
  <c r="H905" i="13"/>
  <c r="K905" i="13" s="1"/>
  <c r="H894" i="13"/>
  <c r="L826" i="13"/>
  <c r="J826" i="13"/>
  <c r="F128" i="13" s="1"/>
  <c r="I826" i="13"/>
  <c r="G826" i="13"/>
  <c r="L825" i="13"/>
  <c r="J825" i="13"/>
  <c r="F81" i="13" s="1"/>
  <c r="I825" i="13"/>
  <c r="G825" i="13"/>
  <c r="K824" i="13"/>
  <c r="K823" i="13"/>
  <c r="K822" i="13"/>
  <c r="K821" i="13"/>
  <c r="K820" i="13"/>
  <c r="K819" i="13"/>
  <c r="K818" i="13"/>
  <c r="K817" i="13"/>
  <c r="K816" i="13"/>
  <c r="K814" i="13"/>
  <c r="K813" i="13"/>
  <c r="K828" i="13" s="1"/>
  <c r="K811" i="13"/>
  <c r="K810" i="13"/>
  <c r="K809" i="13"/>
  <c r="K808" i="13"/>
  <c r="K807" i="13"/>
  <c r="K806" i="13"/>
  <c r="K805" i="13"/>
  <c r="K804" i="13"/>
  <c r="K803" i="13"/>
  <c r="K802" i="13"/>
  <c r="K801" i="13"/>
  <c r="L449" i="13"/>
  <c r="J449" i="13"/>
  <c r="F120" i="13" s="1"/>
  <c r="I449" i="13"/>
  <c r="G449" i="13"/>
  <c r="L448" i="13"/>
  <c r="J448" i="13"/>
  <c r="F73" i="13" s="1"/>
  <c r="I448" i="13"/>
  <c r="G448" i="13"/>
  <c r="K447" i="13"/>
  <c r="K446" i="13"/>
  <c r="K445" i="13"/>
  <c r="K444" i="13"/>
  <c r="K443" i="13"/>
  <c r="K442" i="13"/>
  <c r="K441" i="13"/>
  <c r="K440" i="13"/>
  <c r="K439" i="13"/>
  <c r="K438" i="13"/>
  <c r="K437" i="13"/>
  <c r="K436" i="13"/>
  <c r="K451" i="13" s="1"/>
  <c r="K434" i="13"/>
  <c r="K433" i="13"/>
  <c r="K432" i="13"/>
  <c r="K431" i="13"/>
  <c r="K430" i="13"/>
  <c r="K429" i="13"/>
  <c r="K428" i="13"/>
  <c r="K427" i="13"/>
  <c r="K426" i="13"/>
  <c r="K425" i="13"/>
  <c r="K424" i="13"/>
  <c r="H1014" i="13"/>
  <c r="F131" i="13" s="1"/>
  <c r="K1001" i="13"/>
  <c r="K1016" i="13" s="1"/>
  <c r="H1013" i="13"/>
  <c r="F84" i="13" s="1"/>
  <c r="H826" i="13"/>
  <c r="F127" i="13" s="1"/>
  <c r="H825" i="13"/>
  <c r="F80" i="13" s="1"/>
  <c r="K815" i="13"/>
  <c r="K800" i="13"/>
  <c r="K827" i="13" s="1"/>
  <c r="H448" i="13"/>
  <c r="F72" i="13" s="1"/>
  <c r="H449" i="13"/>
  <c r="F119" i="13" s="1"/>
  <c r="K423" i="13"/>
  <c r="K450" i="13" s="1"/>
  <c r="H170" i="13"/>
  <c r="K170" i="13" s="1"/>
  <c r="H171" i="13"/>
  <c r="K171" i="13"/>
  <c r="H172" i="13"/>
  <c r="K172" i="13" s="1"/>
  <c r="H173" i="13"/>
  <c r="K173" i="13" s="1"/>
  <c r="H174" i="13"/>
  <c r="K174" i="13" s="1"/>
  <c r="H175" i="13"/>
  <c r="K175" i="13" s="1"/>
  <c r="H176" i="13"/>
  <c r="K176" i="13" s="1"/>
  <c r="H177" i="13"/>
  <c r="K177" i="13" s="1"/>
  <c r="H178" i="13"/>
  <c r="K178" i="13" s="1"/>
  <c r="H179" i="13"/>
  <c r="K179" i="13" s="1"/>
  <c r="H180" i="13"/>
  <c r="K180" i="13" s="1"/>
  <c r="H182" i="13"/>
  <c r="K182" i="13" s="1"/>
  <c r="K197" i="13" s="1"/>
  <c r="H183" i="13"/>
  <c r="K183" i="13" s="1"/>
  <c r="H184" i="13"/>
  <c r="K184" i="13" s="1"/>
  <c r="H185" i="13"/>
  <c r="K185" i="13" s="1"/>
  <c r="H186" i="13"/>
  <c r="K186" i="13" s="1"/>
  <c r="H187" i="13"/>
  <c r="K187" i="13" s="1"/>
  <c r="H188" i="13"/>
  <c r="K188" i="13" s="1"/>
  <c r="H189" i="13"/>
  <c r="K189" i="13" s="1"/>
  <c r="H190" i="13"/>
  <c r="K190" i="13" s="1"/>
  <c r="H191" i="13"/>
  <c r="K191" i="13" s="1"/>
  <c r="H192" i="13"/>
  <c r="K192" i="13" s="1"/>
  <c r="H193" i="13"/>
  <c r="K193" i="13" s="1"/>
  <c r="G919" i="13"/>
  <c r="G920" i="13"/>
  <c r="G731" i="13"/>
  <c r="G732" i="13"/>
  <c r="G194" i="13"/>
  <c r="G195" i="13"/>
  <c r="G355" i="13"/>
  <c r="G356" i="13"/>
  <c r="G543" i="13"/>
  <c r="G544" i="13"/>
  <c r="G637" i="13"/>
  <c r="G638" i="13"/>
  <c r="L919" i="13"/>
  <c r="L920" i="13"/>
  <c r="I919" i="13"/>
  <c r="I920" i="13"/>
  <c r="L731" i="13"/>
  <c r="L732" i="13"/>
  <c r="I731" i="13"/>
  <c r="I732" i="13"/>
  <c r="H707" i="13"/>
  <c r="H709" i="13"/>
  <c r="K709" i="13" s="1"/>
  <c r="H710" i="13"/>
  <c r="K710" i="13" s="1"/>
  <c r="H711" i="13"/>
  <c r="H712" i="13"/>
  <c r="K712" i="13" s="1"/>
  <c r="H713" i="13"/>
  <c r="K713" i="13" s="1"/>
  <c r="H714" i="13"/>
  <c r="K714" i="13" s="1"/>
  <c r="H715" i="13"/>
  <c r="H716" i="13"/>
  <c r="K716" i="13" s="1"/>
  <c r="H717" i="13"/>
  <c r="K717" i="13" s="1"/>
  <c r="H719" i="13"/>
  <c r="K719" i="13" s="1"/>
  <c r="K734" i="13" s="1"/>
  <c r="H720" i="13"/>
  <c r="K720" i="13" s="1"/>
  <c r="H721" i="13"/>
  <c r="K721" i="13" s="1"/>
  <c r="H722" i="13"/>
  <c r="H723" i="13"/>
  <c r="K723" i="13" s="1"/>
  <c r="H724" i="13"/>
  <c r="H725" i="13"/>
  <c r="K725" i="13" s="1"/>
  <c r="H726" i="13"/>
  <c r="K726" i="13" s="1"/>
  <c r="H727" i="13"/>
  <c r="K727" i="13" s="1"/>
  <c r="H728" i="13"/>
  <c r="K728" i="13" s="1"/>
  <c r="H729" i="13"/>
  <c r="K729" i="13" s="1"/>
  <c r="H730" i="13"/>
  <c r="K730" i="13" s="1"/>
  <c r="H706" i="13"/>
  <c r="K706" i="13" s="1"/>
  <c r="K733" i="13" s="1"/>
  <c r="L637" i="13"/>
  <c r="L638" i="13"/>
  <c r="I637" i="13"/>
  <c r="I638" i="13"/>
  <c r="H618" i="13"/>
  <c r="K618" i="13" s="1"/>
  <c r="H619" i="13"/>
  <c r="K619" i="13" s="1"/>
  <c r="H620" i="13"/>
  <c r="K620" i="13" s="1"/>
  <c r="H626" i="13"/>
  <c r="H630" i="13"/>
  <c r="K630" i="13" s="1"/>
  <c r="H634" i="13"/>
  <c r="K634" i="13" s="1"/>
  <c r="H635" i="13"/>
  <c r="K635" i="13" s="1"/>
  <c r="H612" i="13"/>
  <c r="K612" i="13" s="1"/>
  <c r="K639" i="13" s="1"/>
  <c r="L543" i="13"/>
  <c r="L544" i="13"/>
  <c r="I543" i="13"/>
  <c r="I544" i="13"/>
  <c r="H520" i="13"/>
  <c r="K520" i="13" s="1"/>
  <c r="H521" i="13"/>
  <c r="H522" i="13"/>
  <c r="K522" i="13" s="1"/>
  <c r="H523" i="13"/>
  <c r="K523" i="13" s="1"/>
  <c r="H524" i="13"/>
  <c r="K524" i="13" s="1"/>
  <c r="H525" i="13"/>
  <c r="K525" i="13" s="1"/>
  <c r="H526" i="13"/>
  <c r="K526" i="13" s="1"/>
  <c r="H527" i="13"/>
  <c r="K527" i="13" s="1"/>
  <c r="H528" i="13"/>
  <c r="K528" i="13" s="1"/>
  <c r="H529" i="13"/>
  <c r="K529" i="13" s="1"/>
  <c r="H531" i="13"/>
  <c r="K531" i="13" s="1"/>
  <c r="K546" i="13" s="1"/>
  <c r="H532" i="13"/>
  <c r="K532" i="13" s="1"/>
  <c r="H533" i="13"/>
  <c r="K533" i="13" s="1"/>
  <c r="H534" i="13"/>
  <c r="K534" i="13" s="1"/>
  <c r="H535" i="13"/>
  <c r="K535" i="13" s="1"/>
  <c r="H536" i="13"/>
  <c r="K536" i="13" s="1"/>
  <c r="H537" i="13"/>
  <c r="K537" i="13" s="1"/>
  <c r="H538" i="13"/>
  <c r="K538" i="13" s="1"/>
  <c r="H539" i="13"/>
  <c r="K539" i="13" s="1"/>
  <c r="H540" i="13"/>
  <c r="K540" i="13" s="1"/>
  <c r="H541" i="13"/>
  <c r="K541" i="13" s="1"/>
  <c r="H542" i="13"/>
  <c r="K542" i="13" s="1"/>
  <c r="H519" i="13"/>
  <c r="H518" i="13"/>
  <c r="K518" i="13" s="1"/>
  <c r="K545" i="13" s="1"/>
  <c r="L355" i="13"/>
  <c r="L356" i="13"/>
  <c r="I355" i="13"/>
  <c r="I356" i="13"/>
  <c r="H331" i="13"/>
  <c r="K331" i="13" s="1"/>
  <c r="H332" i="13"/>
  <c r="K332" i="13" s="1"/>
  <c r="H333" i="13"/>
  <c r="K333" i="13" s="1"/>
  <c r="H334" i="13"/>
  <c r="K334" i="13" s="1"/>
  <c r="H335" i="13"/>
  <c r="K335" i="13" s="1"/>
  <c r="H336" i="13"/>
  <c r="K336" i="13" s="1"/>
  <c r="H337" i="13"/>
  <c r="K337" i="13" s="1"/>
  <c r="H338" i="13"/>
  <c r="K338" i="13" s="1"/>
  <c r="H339" i="13"/>
  <c r="K339" i="13" s="1"/>
  <c r="H340" i="13"/>
  <c r="K340" i="13" s="1"/>
  <c r="H341" i="13"/>
  <c r="H343" i="13"/>
  <c r="K343" i="13" s="1"/>
  <c r="K358" i="13" s="1"/>
  <c r="H344" i="13"/>
  <c r="K344" i="13" s="1"/>
  <c r="H345" i="13"/>
  <c r="K345" i="13" s="1"/>
  <c r="H346" i="13"/>
  <c r="K346" i="13" s="1"/>
  <c r="H347" i="13"/>
  <c r="K347" i="13" s="1"/>
  <c r="H348" i="13"/>
  <c r="K348" i="13" s="1"/>
  <c r="H349" i="13"/>
  <c r="K349" i="13" s="1"/>
  <c r="H350" i="13"/>
  <c r="K350" i="13" s="1"/>
  <c r="H351" i="13"/>
  <c r="K351" i="13" s="1"/>
  <c r="H352" i="13"/>
  <c r="K352" i="13" s="1"/>
  <c r="H353" i="13"/>
  <c r="K353" i="13" s="1"/>
  <c r="H354" i="13"/>
  <c r="K354" i="13" s="1"/>
  <c r="H330" i="13"/>
  <c r="K330" i="13" s="1"/>
  <c r="K357" i="13" s="1"/>
  <c r="L275" i="13"/>
  <c r="L276" i="13"/>
  <c r="I275" i="13"/>
  <c r="I276" i="13"/>
  <c r="L194" i="13"/>
  <c r="L195" i="13"/>
  <c r="I194" i="13"/>
  <c r="I195" i="13"/>
  <c r="H251" i="13"/>
  <c r="H252" i="13"/>
  <c r="H253" i="13"/>
  <c r="H254" i="13"/>
  <c r="H255" i="13"/>
  <c r="H256" i="13"/>
  <c r="H257" i="13"/>
  <c r="H258" i="13"/>
  <c r="H259" i="13"/>
  <c r="H260" i="13"/>
  <c r="H261" i="13"/>
  <c r="H263" i="13"/>
  <c r="H264" i="13"/>
  <c r="H265" i="13"/>
  <c r="H266" i="13"/>
  <c r="H267" i="13"/>
  <c r="H268" i="13"/>
  <c r="H269" i="13"/>
  <c r="H270" i="13"/>
  <c r="H271" i="13"/>
  <c r="H272" i="13"/>
  <c r="H273" i="13"/>
  <c r="H274" i="13"/>
  <c r="H250" i="13"/>
  <c r="K898" i="13"/>
  <c r="K899" i="13"/>
  <c r="K900" i="13"/>
  <c r="K901" i="13"/>
  <c r="K910" i="13"/>
  <c r="K915" i="13"/>
  <c r="K916" i="13"/>
  <c r="K894" i="13"/>
  <c r="K921" i="13" s="1"/>
  <c r="J920" i="13"/>
  <c r="F130" i="13" s="1"/>
  <c r="K626" i="13"/>
  <c r="J732" i="13"/>
  <c r="F126" i="13" s="1"/>
  <c r="J731" i="13"/>
  <c r="K722" i="13"/>
  <c r="K715" i="13"/>
  <c r="K711" i="13"/>
  <c r="K708" i="13"/>
  <c r="J638" i="13"/>
  <c r="F124" i="13" s="1"/>
  <c r="J637" i="13"/>
  <c r="F77" i="13" s="1"/>
  <c r="K918" i="13"/>
  <c r="J544" i="13"/>
  <c r="F122" i="13" s="1"/>
  <c r="J543" i="13"/>
  <c r="F75" i="13" s="1"/>
  <c r="K519" i="13"/>
  <c r="J356" i="13"/>
  <c r="F118" i="13" s="1"/>
  <c r="J355" i="13"/>
  <c r="F71" i="13"/>
  <c r="K341" i="13"/>
  <c r="J276" i="13"/>
  <c r="F116" i="13" s="1"/>
  <c r="J275" i="13"/>
  <c r="F69" i="13" s="1"/>
  <c r="K274" i="13"/>
  <c r="K273" i="13"/>
  <c r="K272" i="13"/>
  <c r="K271" i="13"/>
  <c r="K270" i="13"/>
  <c r="K269" i="13"/>
  <c r="K268" i="13"/>
  <c r="K267" i="13"/>
  <c r="K266" i="13"/>
  <c r="K265" i="13"/>
  <c r="K264" i="13"/>
  <c r="K263" i="13"/>
  <c r="K278" i="13" s="1"/>
  <c r="K261" i="13"/>
  <c r="K260" i="13"/>
  <c r="K259" i="13"/>
  <c r="K258" i="13"/>
  <c r="K257" i="13"/>
  <c r="K256" i="13"/>
  <c r="K255" i="13"/>
  <c r="K254" i="13"/>
  <c r="K253" i="13"/>
  <c r="K252" i="13"/>
  <c r="K251" i="13"/>
  <c r="K250" i="13"/>
  <c r="K277" i="13" s="1"/>
  <c r="J195" i="13"/>
  <c r="F114" i="13" s="1"/>
  <c r="J194" i="13"/>
  <c r="F67" i="13" s="1"/>
  <c r="H636" i="13" l="1"/>
  <c r="K636" i="13" s="1"/>
  <c r="H621" i="13"/>
  <c r="K621" i="13" s="1"/>
  <c r="H629" i="13"/>
  <c r="K629" i="13" s="1"/>
  <c r="H617" i="13"/>
  <c r="K617" i="13" s="1"/>
  <c r="H628" i="13"/>
  <c r="K628" i="13" s="1"/>
  <c r="H613" i="13"/>
  <c r="K613" i="13" s="1"/>
  <c r="H627" i="13"/>
  <c r="K627" i="13" s="1"/>
  <c r="F90" i="13"/>
  <c r="H633" i="13"/>
  <c r="K633" i="13" s="1"/>
  <c r="H616" i="13"/>
  <c r="K616" i="13" s="1"/>
  <c r="H632" i="13"/>
  <c r="K632" i="13" s="1"/>
  <c r="H623" i="13"/>
  <c r="K623" i="13" s="1"/>
  <c r="H615" i="13"/>
  <c r="K615" i="13" s="1"/>
  <c r="H625" i="13"/>
  <c r="K625" i="13" s="1"/>
  <c r="K640" i="13" s="1"/>
  <c r="H631" i="13"/>
  <c r="K631" i="13" s="1"/>
  <c r="H622" i="13"/>
  <c r="K622" i="13" s="1"/>
  <c r="H919" i="13"/>
  <c r="F82" i="13" s="1"/>
  <c r="F97" i="13" s="1"/>
  <c r="H195" i="13"/>
  <c r="F113" i="13" s="1"/>
  <c r="F136" i="13" s="1"/>
  <c r="H920" i="13"/>
  <c r="F129" i="13" s="1"/>
  <c r="F144" i="13" s="1"/>
  <c r="H275" i="13"/>
  <c r="H194" i="13"/>
  <c r="F66" i="13" s="1"/>
  <c r="F89" i="13" s="1"/>
  <c r="H544" i="13"/>
  <c r="F121" i="13" s="1"/>
  <c r="H355" i="13"/>
  <c r="F70" i="13" s="1"/>
  <c r="F91" i="13" s="1"/>
  <c r="H543" i="13"/>
  <c r="F74" i="13" s="1"/>
  <c r="F93" i="13" s="1"/>
  <c r="H731" i="13"/>
  <c r="F79" i="13" s="1"/>
  <c r="F87" i="13" s="1"/>
  <c r="F111" i="13" s="1"/>
  <c r="H276" i="13"/>
  <c r="H732" i="13"/>
  <c r="F125" i="13" s="1"/>
  <c r="F142" i="13" s="1"/>
  <c r="F105" i="13"/>
  <c r="F148" i="13"/>
  <c r="F151" i="13"/>
  <c r="F149" i="13"/>
  <c r="F152" i="13"/>
  <c r="A326" i="13"/>
  <c r="F109" i="13"/>
  <c r="F78" i="13"/>
  <c r="F95" i="13" s="1"/>
  <c r="K724" i="13"/>
  <c r="K521" i="13"/>
  <c r="H638" i="13"/>
  <c r="F123" i="13" s="1"/>
  <c r="F141" i="13" s="1"/>
  <c r="K707" i="13"/>
  <c r="F101" i="13"/>
  <c r="F150" i="13"/>
  <c r="H356" i="13"/>
  <c r="F117" i="13" s="1"/>
  <c r="F108" i="13"/>
  <c r="F154" i="13"/>
  <c r="F110" i="13"/>
  <c r="F102" i="13"/>
  <c r="F98" i="13"/>
  <c r="A419" i="13"/>
  <c r="F134" i="13"/>
  <c r="F158" i="13" s="1"/>
  <c r="F92" i="13"/>
  <c r="A984" i="13"/>
  <c r="F103" i="13"/>
  <c r="F139" i="13"/>
  <c r="F106" i="13"/>
  <c r="A702" i="13"/>
  <c r="A890" i="13"/>
  <c r="F157" i="13"/>
  <c r="F104" i="13"/>
  <c r="F156" i="13"/>
  <c r="F140" i="13"/>
  <c r="F153" i="13"/>
  <c r="F155" i="13"/>
  <c r="A165" i="13"/>
  <c r="A608" i="13"/>
  <c r="F137" i="13"/>
  <c r="F145" i="13"/>
  <c r="A514" i="13"/>
  <c r="F96" i="13"/>
  <c r="F143" i="13"/>
  <c r="A246" i="13"/>
  <c r="H637" i="13" l="1"/>
  <c r="F76" i="13" s="1"/>
  <c r="F94" i="13" s="1"/>
  <c r="F107" i="13"/>
  <c r="F133" i="13"/>
  <c r="F146" i="13" s="1"/>
  <c r="F138" i="13"/>
  <c r="F86" i="13" l="1"/>
  <c r="F99" i="13" s="1"/>
</calcChain>
</file>

<file path=xl/comments1.xml><?xml version="1.0" encoding="utf-8"?>
<comments xmlns="http://schemas.openxmlformats.org/spreadsheetml/2006/main">
  <authors>
    <author>Cristin Baer</author>
  </authors>
  <commentList>
    <comment ref="A4" authorId="0">
      <text>
        <r>
          <rPr>
            <b/>
            <sz val="9"/>
            <color indexed="81"/>
            <rFont val="Tahoma"/>
            <family val="2"/>
          </rPr>
          <t>This is what a comment looks like.</t>
        </r>
        <r>
          <rPr>
            <sz val="9"/>
            <color indexed="81"/>
            <rFont val="Tahoma"/>
            <family val="2"/>
          </rPr>
          <t xml:space="preserve">
</t>
        </r>
      </text>
    </comment>
  </commentList>
</comments>
</file>

<file path=xl/comments2.xml><?xml version="1.0" encoding="utf-8"?>
<comments xmlns="http://schemas.openxmlformats.org/spreadsheetml/2006/main">
  <authors>
    <author>Andrea Koleszar</author>
    <author>Cristin Baer</author>
    <author xml:space="preserve"> </author>
  </authors>
  <commentList>
    <comment ref="C4" authorId="0">
      <text>
        <r>
          <rPr>
            <b/>
            <sz val="9"/>
            <color indexed="81"/>
            <rFont val="Tahoma"/>
            <family val="2"/>
          </rPr>
          <t>Only use values that are in the dropdown list</t>
        </r>
        <r>
          <rPr>
            <sz val="9"/>
            <color indexed="81"/>
            <rFont val="Tahoma"/>
            <family val="2"/>
          </rPr>
          <t xml:space="preserve">
</t>
        </r>
      </text>
    </comment>
    <comment ref="C6" authorId="0">
      <text>
        <r>
          <rPr>
            <b/>
            <sz val="9"/>
            <color indexed="81"/>
            <rFont val="Tahoma"/>
            <family val="2"/>
          </rPr>
          <t>Only use values that are in the dropdown list</t>
        </r>
        <r>
          <rPr>
            <sz val="9"/>
            <color indexed="81"/>
            <rFont val="Tahoma"/>
            <family val="2"/>
          </rPr>
          <t xml:space="preserve">
</t>
        </r>
      </text>
    </comment>
    <comment ref="E6" authorId="0">
      <text>
        <r>
          <rPr>
            <b/>
            <sz val="9"/>
            <color indexed="81"/>
            <rFont val="Tahoma"/>
            <family val="2"/>
          </rPr>
          <t>Must be numeric</t>
        </r>
        <r>
          <rPr>
            <sz val="9"/>
            <color indexed="81"/>
            <rFont val="Tahoma"/>
            <family val="2"/>
          </rPr>
          <t xml:space="preserve">
</t>
        </r>
      </text>
    </comment>
    <comment ref="A8" authorId="0">
      <text>
        <r>
          <rPr>
            <b/>
            <sz val="9"/>
            <color indexed="81"/>
            <rFont val="Tahoma"/>
            <family val="2"/>
          </rPr>
          <t>Only use values that are in the dropdown list</t>
        </r>
        <r>
          <rPr>
            <sz val="9"/>
            <color indexed="81"/>
            <rFont val="Tahoma"/>
            <family val="2"/>
          </rPr>
          <t xml:space="preserve">
</t>
        </r>
      </text>
    </comment>
    <comment ref="C8" authorId="0">
      <text>
        <r>
          <rPr>
            <b/>
            <sz val="9"/>
            <color indexed="81"/>
            <rFont val="Tahoma"/>
            <family val="2"/>
          </rPr>
          <t>Must be numeric</t>
        </r>
        <r>
          <rPr>
            <sz val="9"/>
            <color indexed="81"/>
            <rFont val="Tahoma"/>
            <family val="2"/>
          </rPr>
          <t xml:space="preserve">
</t>
        </r>
      </text>
    </comment>
    <comment ref="E8" authorId="0">
      <text>
        <r>
          <rPr>
            <b/>
            <sz val="9"/>
            <color indexed="81"/>
            <rFont val="Tahoma"/>
            <family val="2"/>
          </rPr>
          <t>Must be numeric, 4 digits</t>
        </r>
        <r>
          <rPr>
            <sz val="9"/>
            <color indexed="81"/>
            <rFont val="Tahoma"/>
            <family val="2"/>
          </rPr>
          <t xml:space="preserve">
</t>
        </r>
      </text>
    </comment>
    <comment ref="E10" authorId="1">
      <text>
        <r>
          <rPr>
            <b/>
            <sz val="9"/>
            <color indexed="81"/>
            <rFont val="Tahoma"/>
            <charset val="1"/>
          </rPr>
          <t>Zip code may be in the following formats:
12345-1234
12345 1234
12345</t>
        </r>
        <r>
          <rPr>
            <sz val="9"/>
            <color indexed="81"/>
            <rFont val="Tahoma"/>
            <charset val="1"/>
          </rPr>
          <t xml:space="preserve">
</t>
        </r>
      </text>
    </comment>
    <comment ref="F13" authorId="0">
      <text>
        <r>
          <rPr>
            <b/>
            <sz val="9"/>
            <color indexed="81"/>
            <rFont val="Tahoma"/>
            <family val="2"/>
          </rPr>
          <t>Phone number can include parenthesis and dashes, or be a straight number. Extensions are also valid.</t>
        </r>
        <r>
          <rPr>
            <sz val="9"/>
            <color indexed="81"/>
            <rFont val="Tahoma"/>
            <family val="2"/>
          </rPr>
          <t xml:space="preserve">
</t>
        </r>
      </text>
    </comment>
    <comment ref="F15" authorId="0">
      <text>
        <r>
          <rPr>
            <b/>
            <sz val="9"/>
            <color indexed="81"/>
            <rFont val="Tahoma"/>
            <family val="2"/>
          </rPr>
          <t>Zip code may be in the following formats:
12345-1234
12345 1234
12345</t>
        </r>
        <r>
          <rPr>
            <sz val="9"/>
            <color indexed="81"/>
            <rFont val="Tahoma"/>
            <family val="2"/>
          </rPr>
          <t xml:space="preserve">
</t>
        </r>
      </text>
    </comment>
    <comment ref="B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C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D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E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B18" authorId="0">
      <text>
        <r>
          <rPr>
            <b/>
            <sz val="9"/>
            <color indexed="81"/>
            <rFont val="Tahoma"/>
            <family val="2"/>
          </rPr>
          <t>Enter the hours here (ex. 8am - 5pm)</t>
        </r>
      </text>
    </comment>
    <comment ref="C18" authorId="0">
      <text>
        <r>
          <rPr>
            <b/>
            <sz val="9"/>
            <color indexed="81"/>
            <rFont val="Tahoma"/>
            <family val="2"/>
          </rPr>
          <t>Enter the hours here (ex. 8am - 5pm)</t>
        </r>
        <r>
          <rPr>
            <sz val="9"/>
            <color indexed="81"/>
            <rFont val="Tahoma"/>
            <family val="2"/>
          </rPr>
          <t xml:space="preserve">
</t>
        </r>
      </text>
    </comment>
    <comment ref="D18" authorId="0">
      <text>
        <r>
          <rPr>
            <b/>
            <sz val="9"/>
            <color indexed="81"/>
            <rFont val="Tahoma"/>
            <family val="2"/>
          </rPr>
          <t>Enter the hours here (ex. 8am - 5pm)</t>
        </r>
        <r>
          <rPr>
            <sz val="9"/>
            <color indexed="81"/>
            <rFont val="Tahoma"/>
            <family val="2"/>
          </rPr>
          <t xml:space="preserve">
</t>
        </r>
      </text>
    </comment>
    <comment ref="E18" authorId="0">
      <text>
        <r>
          <rPr>
            <b/>
            <sz val="9"/>
            <color indexed="81"/>
            <rFont val="Tahoma"/>
            <family val="2"/>
          </rPr>
          <t>Enter the hours here (ex. 8am - 5pm)</t>
        </r>
        <r>
          <rPr>
            <sz val="9"/>
            <color indexed="81"/>
            <rFont val="Tahoma"/>
            <family val="2"/>
          </rPr>
          <t xml:space="preserve">
</t>
        </r>
      </text>
    </comment>
    <comment ref="A28" authorId="0">
      <text>
        <r>
          <rPr>
            <b/>
            <sz val="9"/>
            <color indexed="81"/>
            <rFont val="Tahoma"/>
            <family val="2"/>
          </rPr>
          <t>Do not use this section for general notes. This is only for renovations.</t>
        </r>
        <r>
          <rPr>
            <sz val="9"/>
            <color indexed="81"/>
            <rFont val="Tahoma"/>
            <family val="2"/>
          </rPr>
          <t xml:space="preserve">
</t>
        </r>
      </text>
    </comment>
    <comment ref="A86" authorId="1">
      <text>
        <r>
          <rPr>
            <b/>
            <sz val="9"/>
            <color indexed="81"/>
            <rFont val="Tahoma"/>
            <family val="2"/>
          </rPr>
          <t>Total assumes that the Energy Totals above are all from the same year.</t>
        </r>
      </text>
    </comment>
    <comment ref="A87" authorId="1">
      <text>
        <r>
          <rPr>
            <b/>
            <sz val="9"/>
            <color indexed="81"/>
            <rFont val="Tahoma"/>
            <family val="2"/>
          </rPr>
          <t>Total assumes that the Energy Totals above are all from the same year.</t>
        </r>
      </text>
    </comment>
    <comment ref="A88" authorId="1">
      <text>
        <r>
          <rPr>
            <b/>
            <sz val="9"/>
            <color indexed="81"/>
            <rFont val="Tahoma"/>
            <family val="2"/>
          </rPr>
          <t>EUI  is calculated based on the totals provided above. Assumes that the same year was used for all entries.</t>
        </r>
      </text>
    </comment>
    <comment ref="A100" authorId="1">
      <text>
        <r>
          <rPr>
            <b/>
            <sz val="9"/>
            <color indexed="81"/>
            <rFont val="Tahoma"/>
            <family val="2"/>
          </rPr>
          <t>ECI is calculated based on the totals provided above. Assumes that the same year was used for all entries.</t>
        </r>
      </text>
    </comment>
    <comment ref="A133" authorId="1">
      <text>
        <r>
          <rPr>
            <b/>
            <sz val="9"/>
            <color indexed="81"/>
            <rFont val="Tahoma"/>
            <family val="2"/>
          </rPr>
          <t>Total assumes that the Energy Totals above are all from the same year.</t>
        </r>
      </text>
    </comment>
    <comment ref="A134" authorId="1">
      <text>
        <r>
          <rPr>
            <b/>
            <sz val="9"/>
            <color indexed="81"/>
            <rFont val="Tahoma"/>
            <family val="2"/>
          </rPr>
          <t>Total assumes that the Energy Totals above are all from the same year.</t>
        </r>
      </text>
    </comment>
    <comment ref="A135" authorId="1">
      <text>
        <r>
          <rPr>
            <b/>
            <sz val="9"/>
            <color indexed="81"/>
            <rFont val="Tahoma"/>
            <family val="2"/>
          </rPr>
          <t>EUI is calculated based on the totals provided above. Assumes that the same year was used for all entries.</t>
        </r>
        <r>
          <rPr>
            <sz val="9"/>
            <color indexed="81"/>
            <rFont val="Tahoma"/>
            <family val="2"/>
          </rPr>
          <t xml:space="preserve">
</t>
        </r>
      </text>
    </comment>
    <comment ref="A147" authorId="1">
      <text>
        <r>
          <rPr>
            <b/>
            <sz val="9"/>
            <color indexed="81"/>
            <rFont val="Tahoma"/>
            <family val="2"/>
          </rPr>
          <t>ECI is calculated based on the totals provided above. Assumes that the same year was used for all entries.</t>
        </r>
        <r>
          <rPr>
            <sz val="9"/>
            <color indexed="81"/>
            <rFont val="Tahoma"/>
            <family val="2"/>
          </rPr>
          <t xml:space="preserve">
</t>
        </r>
      </text>
    </comment>
    <comment ref="B167" authorId="1">
      <text>
        <r>
          <rPr>
            <b/>
            <sz val="9"/>
            <color indexed="81"/>
            <rFont val="Tahoma"/>
            <family val="2"/>
          </rPr>
          <t>Enter the year for the top 12 set of values in the cell to the right.
Ex: 2010 if you are entering 2010 data.</t>
        </r>
      </text>
    </comment>
    <comment ref="D167"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168" authorId="0">
      <text>
        <r>
          <rPr>
            <sz val="9"/>
            <color indexed="81"/>
            <rFont val="Tahoma"/>
            <family val="2"/>
          </rPr>
          <t xml:space="preserve">Enter as mm/dd/yyyy. It will display as mmm-yy.
</t>
        </r>
      </text>
    </comment>
    <comment ref="B248" authorId="1">
      <text>
        <r>
          <rPr>
            <b/>
            <sz val="9"/>
            <color indexed="81"/>
            <rFont val="Tahoma"/>
            <family val="2"/>
          </rPr>
          <t>Enter the year for the top 12 set of values in the cell to the right.
Ex: 2010 if you are entering 2010 data.</t>
        </r>
      </text>
    </comment>
    <comment ref="D24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249" authorId="0">
      <text>
        <r>
          <rPr>
            <b/>
            <sz val="9"/>
            <color indexed="81"/>
            <rFont val="Tahoma"/>
            <family val="2"/>
          </rPr>
          <t>Enter as mm/dd/yyyy. It will display as mmm-yy.</t>
        </r>
        <r>
          <rPr>
            <sz val="9"/>
            <color indexed="81"/>
            <rFont val="Tahoma"/>
            <family val="2"/>
          </rPr>
          <t xml:space="preserve">
</t>
        </r>
      </text>
    </comment>
    <comment ref="B328" authorId="1">
      <text>
        <r>
          <rPr>
            <b/>
            <sz val="9"/>
            <color indexed="81"/>
            <rFont val="Tahoma"/>
            <family val="2"/>
          </rPr>
          <t>Enter the year for the top 12 set of values in the cell to the right.
Ex: 2010 if you are entering 2010 data.</t>
        </r>
      </text>
    </comment>
    <comment ref="D32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329" authorId="0">
      <text>
        <r>
          <rPr>
            <b/>
            <sz val="9"/>
            <color indexed="81"/>
            <rFont val="Tahoma"/>
            <family val="2"/>
          </rPr>
          <t>Enter as mm/dd/yyyy. It will display as mmm-yy.</t>
        </r>
        <r>
          <rPr>
            <sz val="9"/>
            <color indexed="81"/>
            <rFont val="Tahoma"/>
            <family val="2"/>
          </rPr>
          <t xml:space="preserve">
</t>
        </r>
      </text>
    </comment>
    <comment ref="B421" authorId="1">
      <text>
        <r>
          <rPr>
            <b/>
            <sz val="9"/>
            <color indexed="81"/>
            <rFont val="Tahoma"/>
            <family val="2"/>
          </rPr>
          <t>Enter the year for the top 12 set of values in the cell to the right.
Ex: 2010 if you are entering 2010 data.</t>
        </r>
      </text>
    </comment>
    <comment ref="D421"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422" authorId="0">
      <text>
        <r>
          <rPr>
            <b/>
            <sz val="9"/>
            <color indexed="81"/>
            <rFont val="Tahoma"/>
            <family val="2"/>
          </rPr>
          <t>Enter as mm/dd/yyyy. It will display as mmm-yy.</t>
        </r>
        <r>
          <rPr>
            <sz val="9"/>
            <color indexed="81"/>
            <rFont val="Tahoma"/>
            <family val="2"/>
          </rPr>
          <t xml:space="preserve">
</t>
        </r>
      </text>
    </comment>
    <comment ref="B516" authorId="1">
      <text>
        <r>
          <rPr>
            <b/>
            <sz val="9"/>
            <color indexed="81"/>
            <rFont val="Tahoma"/>
            <family val="2"/>
          </rPr>
          <t>Enter the year for the top 12 set of values in the cell to the right.
Ex: 2010 if you are entering 2010 data.</t>
        </r>
      </text>
    </comment>
    <comment ref="D51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517" authorId="0">
      <text>
        <r>
          <rPr>
            <b/>
            <sz val="9"/>
            <color indexed="81"/>
            <rFont val="Tahoma"/>
            <family val="2"/>
          </rPr>
          <t>Enter as mm/dd/yyyy. It will display as mmm-yy.</t>
        </r>
        <r>
          <rPr>
            <sz val="9"/>
            <color indexed="81"/>
            <rFont val="Tahoma"/>
            <family val="2"/>
          </rPr>
          <t xml:space="preserve">
</t>
        </r>
      </text>
    </comment>
    <comment ref="B610" authorId="1">
      <text>
        <r>
          <rPr>
            <b/>
            <sz val="9"/>
            <color indexed="81"/>
            <rFont val="Tahoma"/>
            <family val="2"/>
          </rPr>
          <t>Enter the year for the top 12 set of values in the cell to the right.
Ex: 2010 if you are entering 2010 data.</t>
        </r>
      </text>
    </comment>
    <comment ref="D610"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610" authorId="2">
      <text>
        <r>
          <rPr>
            <sz val="8"/>
            <color indexed="81"/>
            <rFont val="Tahoma"/>
            <family val="2"/>
          </rPr>
          <t>Alaska Coal Gasification Feasibility Studies–
Healy Coal-to-Liquids Plant (DOE/NETL-2007/1251) - July 2007</t>
        </r>
      </text>
    </comment>
    <comment ref="C611" authorId="0">
      <text>
        <r>
          <rPr>
            <b/>
            <sz val="9"/>
            <color indexed="81"/>
            <rFont val="Tahoma"/>
            <family val="2"/>
          </rPr>
          <t>Enter as mm/dd/yyyy. It will display as mmm-yy.</t>
        </r>
        <r>
          <rPr>
            <sz val="9"/>
            <color indexed="81"/>
            <rFont val="Tahoma"/>
            <family val="2"/>
          </rPr>
          <t xml:space="preserve">
</t>
        </r>
      </text>
    </comment>
    <comment ref="B704" authorId="1">
      <text>
        <r>
          <rPr>
            <b/>
            <sz val="9"/>
            <color indexed="81"/>
            <rFont val="Tahoma"/>
            <family val="2"/>
          </rPr>
          <t>Enter the year for the top 12 set of values in the cell to the right.
Ex: 2010 if you are entering 2010 data.</t>
        </r>
      </text>
    </comment>
    <comment ref="D704"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04" authorId="2">
      <text>
        <r>
          <rPr>
            <sz val="8"/>
            <color indexed="81"/>
            <rFont val="Tahoma"/>
            <family val="2"/>
          </rPr>
          <t>Spruce: 2,100 #/cord :: 14.5 MMBTU/cord
Black Spruce: 2,482 #/cord :: 15.9 MMBTU/cord</t>
        </r>
      </text>
    </comment>
    <comment ref="C705" authorId="0">
      <text>
        <r>
          <rPr>
            <b/>
            <sz val="9"/>
            <color indexed="81"/>
            <rFont val="Tahoma"/>
            <family val="2"/>
          </rPr>
          <t>Enter as mm/dd/yyyy. It will display as mmm-yy.</t>
        </r>
        <r>
          <rPr>
            <sz val="9"/>
            <color indexed="81"/>
            <rFont val="Tahoma"/>
            <family val="2"/>
          </rPr>
          <t xml:space="preserve">
</t>
        </r>
      </text>
    </comment>
    <comment ref="B798" authorId="1">
      <text>
        <r>
          <rPr>
            <b/>
            <sz val="9"/>
            <color indexed="81"/>
            <rFont val="Tahoma"/>
            <family val="2"/>
          </rPr>
          <t>Enter the year for the top 12 set of values in the cell to the right.
Ex: 2010 if you are entering 2010 data.</t>
        </r>
      </text>
    </comment>
    <comment ref="D79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98" authorId="2">
      <text>
        <r>
          <rPr>
            <sz val="8"/>
            <color indexed="81"/>
            <rFont val="Tahoma"/>
            <family val="2"/>
          </rPr>
          <t>Black Birch: 3,890#/cord :: 26.8 MMBTU/cord
Gray Birch: 3,179#/cord :: 20.3 MMBTU/cord
Paper (White) Birch: 3,179#/cord :: 20.3 MMBTU/cord
Yellow Birch: 3,689#/cord :: 23.6 MMBTU/cord</t>
        </r>
      </text>
    </comment>
    <comment ref="C799" authorId="0">
      <text>
        <r>
          <rPr>
            <b/>
            <sz val="9"/>
            <color indexed="81"/>
            <rFont val="Tahoma"/>
            <family val="2"/>
          </rPr>
          <t>Enter as mm/dd/yyyy. It will display as mmm-yy.</t>
        </r>
        <r>
          <rPr>
            <sz val="9"/>
            <color indexed="81"/>
            <rFont val="Tahoma"/>
            <family val="2"/>
          </rPr>
          <t xml:space="preserve">
</t>
        </r>
      </text>
    </comment>
    <comment ref="B892" authorId="1">
      <text>
        <r>
          <rPr>
            <b/>
            <sz val="9"/>
            <color indexed="81"/>
            <rFont val="Tahoma"/>
            <family val="2"/>
          </rPr>
          <t>Enter the year for the top 12 set of values in the cell to the right.
Ex: 2010 if you are entering 2010 data.</t>
        </r>
      </text>
    </comment>
    <comment ref="D892"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893" authorId="0">
      <text>
        <r>
          <rPr>
            <b/>
            <sz val="9"/>
            <color indexed="81"/>
            <rFont val="Tahoma"/>
            <family val="2"/>
          </rPr>
          <t>Enter as mm/dd/yyyy. It will display as mmm-yy.</t>
        </r>
        <r>
          <rPr>
            <sz val="9"/>
            <color indexed="81"/>
            <rFont val="Tahoma"/>
            <family val="2"/>
          </rPr>
          <t xml:space="preserve">
</t>
        </r>
      </text>
    </comment>
    <comment ref="B986" authorId="1">
      <text>
        <r>
          <rPr>
            <b/>
            <sz val="9"/>
            <color indexed="81"/>
            <rFont val="Tahoma"/>
            <family val="2"/>
          </rPr>
          <t>Enter the year for the top 12 set of values in the cell to the right.
Ex: 2010 if you are entering 2010 data.</t>
        </r>
      </text>
    </comment>
    <comment ref="D98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987" authorId="0">
      <text>
        <r>
          <rPr>
            <b/>
            <sz val="9"/>
            <color indexed="81"/>
            <rFont val="Tahoma"/>
            <family val="2"/>
          </rPr>
          <t>Enter as mm/dd/yyyy. It will display as mmm-yy.</t>
        </r>
        <r>
          <rPr>
            <sz val="9"/>
            <color indexed="81"/>
            <rFont val="Tahoma"/>
            <family val="2"/>
          </rPr>
          <t xml:space="preserve">
</t>
        </r>
      </text>
    </comment>
  </commentList>
</comments>
</file>

<file path=xl/comments3.xml><?xml version="1.0" encoding="utf-8"?>
<comments xmlns="http://schemas.openxmlformats.org/spreadsheetml/2006/main">
  <authors>
    <author>Andrea Koleszar</author>
    <author>Cristin Baer</author>
    <author xml:space="preserve"> </author>
  </authors>
  <commentList>
    <comment ref="C4" authorId="0">
      <text>
        <r>
          <rPr>
            <b/>
            <sz val="9"/>
            <color indexed="81"/>
            <rFont val="Tahoma"/>
            <family val="2"/>
          </rPr>
          <t>Only use values that are in the dropdown list</t>
        </r>
        <r>
          <rPr>
            <sz val="9"/>
            <color indexed="81"/>
            <rFont val="Tahoma"/>
            <family val="2"/>
          </rPr>
          <t xml:space="preserve">
</t>
        </r>
      </text>
    </comment>
    <comment ref="C6" authorId="0">
      <text>
        <r>
          <rPr>
            <b/>
            <sz val="9"/>
            <color indexed="81"/>
            <rFont val="Tahoma"/>
            <family val="2"/>
          </rPr>
          <t>Only use values that are in the dropdown list</t>
        </r>
        <r>
          <rPr>
            <sz val="9"/>
            <color indexed="81"/>
            <rFont val="Tahoma"/>
            <family val="2"/>
          </rPr>
          <t xml:space="preserve">
</t>
        </r>
      </text>
    </comment>
    <comment ref="E6" authorId="0">
      <text>
        <r>
          <rPr>
            <b/>
            <sz val="9"/>
            <color indexed="81"/>
            <rFont val="Tahoma"/>
            <family val="2"/>
          </rPr>
          <t>Must be numeric</t>
        </r>
        <r>
          <rPr>
            <sz val="9"/>
            <color indexed="81"/>
            <rFont val="Tahoma"/>
            <family val="2"/>
          </rPr>
          <t xml:space="preserve">
</t>
        </r>
      </text>
    </comment>
    <comment ref="A8" authorId="0">
      <text>
        <r>
          <rPr>
            <b/>
            <sz val="9"/>
            <color indexed="81"/>
            <rFont val="Tahoma"/>
            <family val="2"/>
          </rPr>
          <t>Only use values that are in the dropdown list</t>
        </r>
        <r>
          <rPr>
            <sz val="9"/>
            <color indexed="81"/>
            <rFont val="Tahoma"/>
            <family val="2"/>
          </rPr>
          <t xml:space="preserve">
</t>
        </r>
      </text>
    </comment>
    <comment ref="C8" authorId="0">
      <text>
        <r>
          <rPr>
            <b/>
            <sz val="9"/>
            <color indexed="81"/>
            <rFont val="Tahoma"/>
            <family val="2"/>
          </rPr>
          <t>Must be numeric</t>
        </r>
        <r>
          <rPr>
            <sz val="9"/>
            <color indexed="81"/>
            <rFont val="Tahoma"/>
            <family val="2"/>
          </rPr>
          <t xml:space="preserve">
</t>
        </r>
      </text>
    </comment>
    <comment ref="E8" authorId="0">
      <text>
        <r>
          <rPr>
            <b/>
            <sz val="9"/>
            <color indexed="81"/>
            <rFont val="Tahoma"/>
            <family val="2"/>
          </rPr>
          <t>Must be numeric, 4 digits</t>
        </r>
        <r>
          <rPr>
            <sz val="9"/>
            <color indexed="81"/>
            <rFont val="Tahoma"/>
            <family val="2"/>
          </rPr>
          <t xml:space="preserve">
</t>
        </r>
      </text>
    </comment>
    <comment ref="E10" authorId="1">
      <text>
        <r>
          <rPr>
            <b/>
            <sz val="9"/>
            <color indexed="81"/>
            <rFont val="Tahoma"/>
            <charset val="1"/>
          </rPr>
          <t>Zip code may be in the following formats:
12345-1234
12345 1234
12345</t>
        </r>
        <r>
          <rPr>
            <sz val="9"/>
            <color indexed="81"/>
            <rFont val="Tahoma"/>
            <charset val="1"/>
          </rPr>
          <t xml:space="preserve">
</t>
        </r>
      </text>
    </comment>
    <comment ref="F13" authorId="0">
      <text>
        <r>
          <rPr>
            <b/>
            <sz val="9"/>
            <color indexed="81"/>
            <rFont val="Tahoma"/>
            <family val="2"/>
          </rPr>
          <t>Phone number can include parenthesis and dashes, or be a straight number. Extensions are also valid.</t>
        </r>
        <r>
          <rPr>
            <sz val="9"/>
            <color indexed="81"/>
            <rFont val="Tahoma"/>
            <family val="2"/>
          </rPr>
          <t xml:space="preserve">
</t>
        </r>
      </text>
    </comment>
    <comment ref="F15" authorId="0">
      <text>
        <r>
          <rPr>
            <b/>
            <sz val="9"/>
            <color indexed="81"/>
            <rFont val="Tahoma"/>
            <family val="2"/>
          </rPr>
          <t>Zip code may be in the following formats:
12345-1234
12345 1234
12345</t>
        </r>
        <r>
          <rPr>
            <sz val="9"/>
            <color indexed="81"/>
            <rFont val="Tahoma"/>
            <family val="2"/>
          </rPr>
          <t xml:space="preserve">
</t>
        </r>
      </text>
    </comment>
    <comment ref="B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C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D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E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B18" authorId="0">
      <text>
        <r>
          <rPr>
            <b/>
            <sz val="9"/>
            <color indexed="81"/>
            <rFont val="Tahoma"/>
            <family val="2"/>
          </rPr>
          <t>Enter the hours here (ex. 8am - 5pm)</t>
        </r>
      </text>
    </comment>
    <comment ref="C18" authorId="0">
      <text>
        <r>
          <rPr>
            <b/>
            <sz val="9"/>
            <color indexed="81"/>
            <rFont val="Tahoma"/>
            <family val="2"/>
          </rPr>
          <t>Enter the hours here (ex. 8am - 5pm)</t>
        </r>
        <r>
          <rPr>
            <sz val="9"/>
            <color indexed="81"/>
            <rFont val="Tahoma"/>
            <family val="2"/>
          </rPr>
          <t xml:space="preserve">
</t>
        </r>
      </text>
    </comment>
    <comment ref="D18" authorId="0">
      <text>
        <r>
          <rPr>
            <b/>
            <sz val="9"/>
            <color indexed="81"/>
            <rFont val="Tahoma"/>
            <family val="2"/>
          </rPr>
          <t>Enter the hours here (ex. 8am - 5pm)</t>
        </r>
        <r>
          <rPr>
            <sz val="9"/>
            <color indexed="81"/>
            <rFont val="Tahoma"/>
            <family val="2"/>
          </rPr>
          <t xml:space="preserve">
</t>
        </r>
      </text>
    </comment>
    <comment ref="E18" authorId="0">
      <text>
        <r>
          <rPr>
            <b/>
            <sz val="9"/>
            <color indexed="81"/>
            <rFont val="Tahoma"/>
            <family val="2"/>
          </rPr>
          <t>Enter the hours here (ex. 8am - 5pm)</t>
        </r>
        <r>
          <rPr>
            <sz val="9"/>
            <color indexed="81"/>
            <rFont val="Tahoma"/>
            <family val="2"/>
          </rPr>
          <t xml:space="preserve">
</t>
        </r>
      </text>
    </comment>
    <comment ref="A28" authorId="0">
      <text>
        <r>
          <rPr>
            <b/>
            <sz val="9"/>
            <color indexed="81"/>
            <rFont val="Tahoma"/>
            <family val="2"/>
          </rPr>
          <t>Do not use this section for general notes. This is only for renovations.</t>
        </r>
        <r>
          <rPr>
            <sz val="9"/>
            <color indexed="81"/>
            <rFont val="Tahoma"/>
            <family val="2"/>
          </rPr>
          <t xml:space="preserve">
</t>
        </r>
      </text>
    </comment>
    <comment ref="A86" authorId="1">
      <text>
        <r>
          <rPr>
            <b/>
            <sz val="9"/>
            <color indexed="81"/>
            <rFont val="Tahoma"/>
            <family val="2"/>
          </rPr>
          <t>Total assumes that the Energy Totals above are all from the same year.</t>
        </r>
      </text>
    </comment>
    <comment ref="A87" authorId="1">
      <text>
        <r>
          <rPr>
            <b/>
            <sz val="9"/>
            <color indexed="81"/>
            <rFont val="Tahoma"/>
            <family val="2"/>
          </rPr>
          <t>Total assumes that the Energy Totals above are all from the same year.</t>
        </r>
      </text>
    </comment>
    <comment ref="A88" authorId="1">
      <text>
        <r>
          <rPr>
            <b/>
            <sz val="9"/>
            <color indexed="81"/>
            <rFont val="Tahoma"/>
            <family val="2"/>
          </rPr>
          <t>EUI  is calculated based on the totals provided above. Assumes that the same year was used for all entries.</t>
        </r>
      </text>
    </comment>
    <comment ref="A100" authorId="1">
      <text>
        <r>
          <rPr>
            <b/>
            <sz val="9"/>
            <color indexed="81"/>
            <rFont val="Tahoma"/>
            <family val="2"/>
          </rPr>
          <t>ECI is calculated based on the totals provided above. Assumes that the same year was used for all entries.</t>
        </r>
      </text>
    </comment>
    <comment ref="A133" authorId="1">
      <text>
        <r>
          <rPr>
            <b/>
            <sz val="9"/>
            <color indexed="81"/>
            <rFont val="Tahoma"/>
            <family val="2"/>
          </rPr>
          <t>Total assumes that the Energy Totals above are all from the same year.</t>
        </r>
      </text>
    </comment>
    <comment ref="A134" authorId="1">
      <text>
        <r>
          <rPr>
            <b/>
            <sz val="9"/>
            <color indexed="81"/>
            <rFont val="Tahoma"/>
            <family val="2"/>
          </rPr>
          <t>Total assumes that the Energy Totals above are all from the same year.</t>
        </r>
      </text>
    </comment>
    <comment ref="A135" authorId="1">
      <text>
        <r>
          <rPr>
            <b/>
            <sz val="9"/>
            <color indexed="81"/>
            <rFont val="Tahoma"/>
            <family val="2"/>
          </rPr>
          <t>EUI is calculated based on the totals provided above. Assumes that the same year was used for all entries.</t>
        </r>
        <r>
          <rPr>
            <sz val="9"/>
            <color indexed="81"/>
            <rFont val="Tahoma"/>
            <family val="2"/>
          </rPr>
          <t xml:space="preserve">
</t>
        </r>
      </text>
    </comment>
    <comment ref="A147" authorId="1">
      <text>
        <r>
          <rPr>
            <b/>
            <sz val="9"/>
            <color indexed="81"/>
            <rFont val="Tahoma"/>
            <family val="2"/>
          </rPr>
          <t>ECI is calculated based on the totals provided above. Assumes that the same year was used for all entries.</t>
        </r>
        <r>
          <rPr>
            <sz val="9"/>
            <color indexed="81"/>
            <rFont val="Tahoma"/>
            <family val="2"/>
          </rPr>
          <t xml:space="preserve">
</t>
        </r>
      </text>
    </comment>
    <comment ref="B167" authorId="1">
      <text>
        <r>
          <rPr>
            <b/>
            <sz val="9"/>
            <color indexed="81"/>
            <rFont val="Tahoma"/>
            <family val="2"/>
          </rPr>
          <t>Enter the year for the top 12 set of values in the cell to the right.
Ex: 2010 if you are entering 2010 data.</t>
        </r>
      </text>
    </comment>
    <comment ref="D167"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168" authorId="0">
      <text>
        <r>
          <rPr>
            <sz val="9"/>
            <color indexed="81"/>
            <rFont val="Tahoma"/>
            <family val="2"/>
          </rPr>
          <t xml:space="preserve">Enter as mm/dd/yyyy. It will display as mmm-yy.
</t>
        </r>
      </text>
    </comment>
    <comment ref="B248" authorId="1">
      <text>
        <r>
          <rPr>
            <b/>
            <sz val="9"/>
            <color indexed="81"/>
            <rFont val="Tahoma"/>
            <family val="2"/>
          </rPr>
          <t>Enter the year for the top 12 set of values in the cell to the right.
Ex: 2010 if you are entering 2010 data.</t>
        </r>
      </text>
    </comment>
    <comment ref="D24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249" authorId="0">
      <text>
        <r>
          <rPr>
            <b/>
            <sz val="9"/>
            <color indexed="81"/>
            <rFont val="Tahoma"/>
            <family val="2"/>
          </rPr>
          <t>Enter as mm/dd/yyyy. It will display as mmm-yy.</t>
        </r>
        <r>
          <rPr>
            <sz val="9"/>
            <color indexed="81"/>
            <rFont val="Tahoma"/>
            <family val="2"/>
          </rPr>
          <t xml:space="preserve">
</t>
        </r>
      </text>
    </comment>
    <comment ref="B328" authorId="1">
      <text>
        <r>
          <rPr>
            <b/>
            <sz val="9"/>
            <color indexed="81"/>
            <rFont val="Tahoma"/>
            <family val="2"/>
          </rPr>
          <t>Enter the year for the top 12 set of values in the cell to the right.
Ex: 2010 if you are entering 2010 data.</t>
        </r>
      </text>
    </comment>
    <comment ref="D32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329" authorId="0">
      <text>
        <r>
          <rPr>
            <b/>
            <sz val="9"/>
            <color indexed="81"/>
            <rFont val="Tahoma"/>
            <family val="2"/>
          </rPr>
          <t>Enter as mm/dd/yyyy. It will display as mmm-yy.</t>
        </r>
        <r>
          <rPr>
            <sz val="9"/>
            <color indexed="81"/>
            <rFont val="Tahoma"/>
            <family val="2"/>
          </rPr>
          <t xml:space="preserve">
</t>
        </r>
      </text>
    </comment>
    <comment ref="B421" authorId="1">
      <text>
        <r>
          <rPr>
            <b/>
            <sz val="9"/>
            <color indexed="81"/>
            <rFont val="Tahoma"/>
            <family val="2"/>
          </rPr>
          <t>Enter the year for the top 12 set of values in the cell to the right.
Ex: 2010 if you are entering 2010 data.</t>
        </r>
      </text>
    </comment>
    <comment ref="D421"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422" authorId="0">
      <text>
        <r>
          <rPr>
            <b/>
            <sz val="9"/>
            <color indexed="81"/>
            <rFont val="Tahoma"/>
            <family val="2"/>
          </rPr>
          <t>Enter as mm/dd/yyyy. It will display as mmm-yy.</t>
        </r>
        <r>
          <rPr>
            <sz val="9"/>
            <color indexed="81"/>
            <rFont val="Tahoma"/>
            <family val="2"/>
          </rPr>
          <t xml:space="preserve">
</t>
        </r>
      </text>
    </comment>
    <comment ref="B516" authorId="1">
      <text>
        <r>
          <rPr>
            <b/>
            <sz val="9"/>
            <color indexed="81"/>
            <rFont val="Tahoma"/>
            <family val="2"/>
          </rPr>
          <t>Enter the year for the top 12 set of values in the cell to the right.
Ex: 2010 if you are entering 2010 data.</t>
        </r>
      </text>
    </comment>
    <comment ref="D51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517" authorId="0">
      <text>
        <r>
          <rPr>
            <b/>
            <sz val="9"/>
            <color indexed="81"/>
            <rFont val="Tahoma"/>
            <family val="2"/>
          </rPr>
          <t>Enter as mm/dd/yyyy. It will display as mmm-yy.</t>
        </r>
        <r>
          <rPr>
            <sz val="9"/>
            <color indexed="81"/>
            <rFont val="Tahoma"/>
            <family val="2"/>
          </rPr>
          <t xml:space="preserve">
</t>
        </r>
      </text>
    </comment>
    <comment ref="B610" authorId="1">
      <text>
        <r>
          <rPr>
            <b/>
            <sz val="9"/>
            <color indexed="81"/>
            <rFont val="Tahoma"/>
            <family val="2"/>
          </rPr>
          <t>Enter the year for the top 12 set of values in the cell to the right.
Ex: 2010 if you are entering 2010 data.</t>
        </r>
      </text>
    </comment>
    <comment ref="D610"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610" authorId="2">
      <text>
        <r>
          <rPr>
            <sz val="8"/>
            <color indexed="81"/>
            <rFont val="Tahoma"/>
            <family val="2"/>
          </rPr>
          <t>Alaska Coal Gasification Feasibility Studies–
Healy Coal-to-Liquids Plant (DOE/NETL-2007/1251) - July 2007</t>
        </r>
      </text>
    </comment>
    <comment ref="C611" authorId="0">
      <text>
        <r>
          <rPr>
            <b/>
            <sz val="9"/>
            <color indexed="81"/>
            <rFont val="Tahoma"/>
            <family val="2"/>
          </rPr>
          <t>Enter as mm/dd/yyyy. It will display as mmm-yy.</t>
        </r>
        <r>
          <rPr>
            <sz val="9"/>
            <color indexed="81"/>
            <rFont val="Tahoma"/>
            <family val="2"/>
          </rPr>
          <t xml:space="preserve">
</t>
        </r>
      </text>
    </comment>
    <comment ref="B704" authorId="1">
      <text>
        <r>
          <rPr>
            <b/>
            <sz val="9"/>
            <color indexed="81"/>
            <rFont val="Tahoma"/>
            <family val="2"/>
          </rPr>
          <t>Enter the year for the top 12 set of values in the cell to the right.
Ex: 2010 if you are entering 2010 data.</t>
        </r>
      </text>
    </comment>
    <comment ref="D704"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04" authorId="2">
      <text>
        <r>
          <rPr>
            <sz val="8"/>
            <color indexed="81"/>
            <rFont val="Tahoma"/>
            <family val="2"/>
          </rPr>
          <t>Spruce: 2,100 #/cord :: 14.5 MMBTU/cord
Black Spruce: 2,482 #/cord :: 15.9 MMBTU/cord</t>
        </r>
      </text>
    </comment>
    <comment ref="C705" authorId="0">
      <text>
        <r>
          <rPr>
            <b/>
            <sz val="9"/>
            <color indexed="81"/>
            <rFont val="Tahoma"/>
            <family val="2"/>
          </rPr>
          <t>Enter as mm/dd/yyyy. It will display as mmm-yy.</t>
        </r>
        <r>
          <rPr>
            <sz val="9"/>
            <color indexed="81"/>
            <rFont val="Tahoma"/>
            <family val="2"/>
          </rPr>
          <t xml:space="preserve">
</t>
        </r>
      </text>
    </comment>
    <comment ref="B798" authorId="1">
      <text>
        <r>
          <rPr>
            <b/>
            <sz val="9"/>
            <color indexed="81"/>
            <rFont val="Tahoma"/>
            <family val="2"/>
          </rPr>
          <t>Enter the year for the top 12 set of values in the cell to the right.
Ex: 2010 if you are entering 2010 data.</t>
        </r>
      </text>
    </comment>
    <comment ref="D79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98" authorId="2">
      <text>
        <r>
          <rPr>
            <sz val="8"/>
            <color indexed="81"/>
            <rFont val="Tahoma"/>
            <family val="2"/>
          </rPr>
          <t>Black Birch: 3,890#/cord :: 26.8 MMBTU/cord
Gray Birch: 3,179#/cord :: 20.3 MMBTU/cord
Paper (White) Birch: 3,179#/cord :: 20.3 MMBTU/cord
Yellow Birch: 3,689#/cord :: 23.6 MMBTU/cord</t>
        </r>
      </text>
    </comment>
    <comment ref="C799" authorId="0">
      <text>
        <r>
          <rPr>
            <b/>
            <sz val="9"/>
            <color indexed="81"/>
            <rFont val="Tahoma"/>
            <family val="2"/>
          </rPr>
          <t>Enter as mm/dd/yyyy. It will display as mmm-yy.</t>
        </r>
        <r>
          <rPr>
            <sz val="9"/>
            <color indexed="81"/>
            <rFont val="Tahoma"/>
            <family val="2"/>
          </rPr>
          <t xml:space="preserve">
</t>
        </r>
      </text>
    </comment>
    <comment ref="B892" authorId="1">
      <text>
        <r>
          <rPr>
            <b/>
            <sz val="9"/>
            <color indexed="81"/>
            <rFont val="Tahoma"/>
            <family val="2"/>
          </rPr>
          <t>Enter the year for the top 12 set of values in the cell to the right.
Ex: 2010 if you are entering 2010 data.</t>
        </r>
      </text>
    </comment>
    <comment ref="D892"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893" authorId="0">
      <text>
        <r>
          <rPr>
            <b/>
            <sz val="9"/>
            <color indexed="81"/>
            <rFont val="Tahoma"/>
            <family val="2"/>
          </rPr>
          <t>Enter as mm/dd/yyyy. It will display as mmm-yy.</t>
        </r>
        <r>
          <rPr>
            <sz val="9"/>
            <color indexed="81"/>
            <rFont val="Tahoma"/>
            <family val="2"/>
          </rPr>
          <t xml:space="preserve">
</t>
        </r>
      </text>
    </comment>
    <comment ref="B986" authorId="1">
      <text>
        <r>
          <rPr>
            <b/>
            <sz val="9"/>
            <color indexed="81"/>
            <rFont val="Tahoma"/>
            <family val="2"/>
          </rPr>
          <t>Enter the year for the top 12 set of values in the cell to the right.
Ex: 2010 if you are entering 2010 data.</t>
        </r>
      </text>
    </comment>
    <comment ref="D98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987" authorId="0">
      <text>
        <r>
          <rPr>
            <b/>
            <sz val="9"/>
            <color indexed="81"/>
            <rFont val="Tahoma"/>
            <family val="2"/>
          </rPr>
          <t>Enter as mm/dd/yyyy. It will display as mmm-yy.</t>
        </r>
        <r>
          <rPr>
            <sz val="9"/>
            <color indexed="81"/>
            <rFont val="Tahoma"/>
            <family val="2"/>
          </rPr>
          <t xml:space="preserve">
</t>
        </r>
      </text>
    </comment>
  </commentList>
</comments>
</file>

<file path=xl/comments4.xml><?xml version="1.0" encoding="utf-8"?>
<comments xmlns="http://schemas.openxmlformats.org/spreadsheetml/2006/main">
  <authors>
    <author>Andrea Koleszar</author>
    <author>Cristin Baer</author>
    <author xml:space="preserve"> </author>
  </authors>
  <commentList>
    <comment ref="C4" authorId="0">
      <text>
        <r>
          <rPr>
            <b/>
            <sz val="9"/>
            <color indexed="81"/>
            <rFont val="Tahoma"/>
            <family val="2"/>
          </rPr>
          <t>Only use values that are in the dropdown list</t>
        </r>
        <r>
          <rPr>
            <sz val="9"/>
            <color indexed="81"/>
            <rFont val="Tahoma"/>
            <family val="2"/>
          </rPr>
          <t xml:space="preserve">
</t>
        </r>
      </text>
    </comment>
    <comment ref="C6" authorId="0">
      <text>
        <r>
          <rPr>
            <b/>
            <sz val="9"/>
            <color indexed="81"/>
            <rFont val="Tahoma"/>
            <family val="2"/>
          </rPr>
          <t>Only use values that are in the dropdown list</t>
        </r>
        <r>
          <rPr>
            <sz val="9"/>
            <color indexed="81"/>
            <rFont val="Tahoma"/>
            <family val="2"/>
          </rPr>
          <t xml:space="preserve">
</t>
        </r>
      </text>
    </comment>
    <comment ref="E6" authorId="0">
      <text>
        <r>
          <rPr>
            <b/>
            <sz val="9"/>
            <color indexed="81"/>
            <rFont val="Tahoma"/>
            <family val="2"/>
          </rPr>
          <t>Must be numeric</t>
        </r>
        <r>
          <rPr>
            <sz val="9"/>
            <color indexed="81"/>
            <rFont val="Tahoma"/>
            <family val="2"/>
          </rPr>
          <t xml:space="preserve">
</t>
        </r>
      </text>
    </comment>
    <comment ref="A8" authorId="0">
      <text>
        <r>
          <rPr>
            <b/>
            <sz val="9"/>
            <color indexed="81"/>
            <rFont val="Tahoma"/>
            <family val="2"/>
          </rPr>
          <t>Only use values that are in the dropdown list</t>
        </r>
        <r>
          <rPr>
            <sz val="9"/>
            <color indexed="81"/>
            <rFont val="Tahoma"/>
            <family val="2"/>
          </rPr>
          <t xml:space="preserve">
</t>
        </r>
      </text>
    </comment>
    <comment ref="C8" authorId="0">
      <text>
        <r>
          <rPr>
            <b/>
            <sz val="9"/>
            <color indexed="81"/>
            <rFont val="Tahoma"/>
            <family val="2"/>
          </rPr>
          <t>Must be numeric</t>
        </r>
        <r>
          <rPr>
            <sz val="9"/>
            <color indexed="81"/>
            <rFont val="Tahoma"/>
            <family val="2"/>
          </rPr>
          <t xml:space="preserve">
</t>
        </r>
      </text>
    </comment>
    <comment ref="E8" authorId="0">
      <text>
        <r>
          <rPr>
            <b/>
            <sz val="9"/>
            <color indexed="81"/>
            <rFont val="Tahoma"/>
            <family val="2"/>
          </rPr>
          <t>Must be numeric, 4 digits</t>
        </r>
        <r>
          <rPr>
            <sz val="9"/>
            <color indexed="81"/>
            <rFont val="Tahoma"/>
            <family val="2"/>
          </rPr>
          <t xml:space="preserve">
</t>
        </r>
      </text>
    </comment>
    <comment ref="E10" authorId="1">
      <text>
        <r>
          <rPr>
            <b/>
            <sz val="9"/>
            <color indexed="81"/>
            <rFont val="Tahoma"/>
            <charset val="1"/>
          </rPr>
          <t>Zip code may be in the following formats:
12345-1234
12345 1234
12345</t>
        </r>
        <r>
          <rPr>
            <sz val="9"/>
            <color indexed="81"/>
            <rFont val="Tahoma"/>
            <charset val="1"/>
          </rPr>
          <t xml:space="preserve">
</t>
        </r>
      </text>
    </comment>
    <comment ref="F13" authorId="0">
      <text>
        <r>
          <rPr>
            <b/>
            <sz val="9"/>
            <color indexed="81"/>
            <rFont val="Tahoma"/>
            <family val="2"/>
          </rPr>
          <t>Phone number can include parenthesis and dashes, or be a straight number. Extensions are also valid.</t>
        </r>
        <r>
          <rPr>
            <sz val="9"/>
            <color indexed="81"/>
            <rFont val="Tahoma"/>
            <family val="2"/>
          </rPr>
          <t xml:space="preserve">
</t>
        </r>
      </text>
    </comment>
    <comment ref="F15" authorId="0">
      <text>
        <r>
          <rPr>
            <b/>
            <sz val="9"/>
            <color indexed="81"/>
            <rFont val="Tahoma"/>
            <family val="2"/>
          </rPr>
          <t>Zip code may be in the following formats:
12345-1234
12345 1234
12345</t>
        </r>
        <r>
          <rPr>
            <sz val="9"/>
            <color indexed="81"/>
            <rFont val="Tahoma"/>
            <family val="2"/>
          </rPr>
          <t xml:space="preserve">
</t>
        </r>
      </text>
    </comment>
    <comment ref="B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C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D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E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B18" authorId="0">
      <text>
        <r>
          <rPr>
            <b/>
            <sz val="9"/>
            <color indexed="81"/>
            <rFont val="Tahoma"/>
            <family val="2"/>
          </rPr>
          <t>Enter the hours here (ex. 8am - 5pm)</t>
        </r>
      </text>
    </comment>
    <comment ref="C18" authorId="0">
      <text>
        <r>
          <rPr>
            <b/>
            <sz val="9"/>
            <color indexed="81"/>
            <rFont val="Tahoma"/>
            <family val="2"/>
          </rPr>
          <t>Enter the hours here (ex. 8am - 5pm)</t>
        </r>
        <r>
          <rPr>
            <sz val="9"/>
            <color indexed="81"/>
            <rFont val="Tahoma"/>
            <family val="2"/>
          </rPr>
          <t xml:space="preserve">
</t>
        </r>
      </text>
    </comment>
    <comment ref="D18" authorId="0">
      <text>
        <r>
          <rPr>
            <b/>
            <sz val="9"/>
            <color indexed="81"/>
            <rFont val="Tahoma"/>
            <family val="2"/>
          </rPr>
          <t>Enter the hours here (ex. 8am - 5pm)</t>
        </r>
        <r>
          <rPr>
            <sz val="9"/>
            <color indexed="81"/>
            <rFont val="Tahoma"/>
            <family val="2"/>
          </rPr>
          <t xml:space="preserve">
</t>
        </r>
      </text>
    </comment>
    <comment ref="E18" authorId="0">
      <text>
        <r>
          <rPr>
            <b/>
            <sz val="9"/>
            <color indexed="81"/>
            <rFont val="Tahoma"/>
            <family val="2"/>
          </rPr>
          <t>Enter the hours here (ex. 8am - 5pm)</t>
        </r>
        <r>
          <rPr>
            <sz val="9"/>
            <color indexed="81"/>
            <rFont val="Tahoma"/>
            <family val="2"/>
          </rPr>
          <t xml:space="preserve">
</t>
        </r>
      </text>
    </comment>
    <comment ref="A28" authorId="0">
      <text>
        <r>
          <rPr>
            <b/>
            <sz val="9"/>
            <color indexed="81"/>
            <rFont val="Tahoma"/>
            <family val="2"/>
          </rPr>
          <t>Do not use this section for general notes. This is only for renovations.</t>
        </r>
        <r>
          <rPr>
            <sz val="9"/>
            <color indexed="81"/>
            <rFont val="Tahoma"/>
            <family val="2"/>
          </rPr>
          <t xml:space="preserve">
</t>
        </r>
      </text>
    </comment>
    <comment ref="A86" authorId="1">
      <text>
        <r>
          <rPr>
            <b/>
            <sz val="9"/>
            <color indexed="81"/>
            <rFont val="Tahoma"/>
            <family val="2"/>
          </rPr>
          <t>Total assumes that the Energy Totals above are all from the same year.</t>
        </r>
      </text>
    </comment>
    <comment ref="A87" authorId="1">
      <text>
        <r>
          <rPr>
            <b/>
            <sz val="9"/>
            <color indexed="81"/>
            <rFont val="Tahoma"/>
            <family val="2"/>
          </rPr>
          <t>Total assumes that the Energy Totals above are all from the same year.</t>
        </r>
      </text>
    </comment>
    <comment ref="A88" authorId="1">
      <text>
        <r>
          <rPr>
            <b/>
            <sz val="9"/>
            <color indexed="81"/>
            <rFont val="Tahoma"/>
            <family val="2"/>
          </rPr>
          <t>EUI  is calculated based on the totals provided above. Assumes that the same year was used for all entries.</t>
        </r>
      </text>
    </comment>
    <comment ref="A100" authorId="1">
      <text>
        <r>
          <rPr>
            <b/>
            <sz val="9"/>
            <color indexed="81"/>
            <rFont val="Tahoma"/>
            <family val="2"/>
          </rPr>
          <t>ECI is calculated based on the totals provided above. Assumes that the same year was used for all entries.</t>
        </r>
      </text>
    </comment>
    <comment ref="A133" authorId="1">
      <text>
        <r>
          <rPr>
            <b/>
            <sz val="9"/>
            <color indexed="81"/>
            <rFont val="Tahoma"/>
            <family val="2"/>
          </rPr>
          <t>Total assumes that the Energy Totals above are all from the same year.</t>
        </r>
      </text>
    </comment>
    <comment ref="A134" authorId="1">
      <text>
        <r>
          <rPr>
            <b/>
            <sz val="9"/>
            <color indexed="81"/>
            <rFont val="Tahoma"/>
            <family val="2"/>
          </rPr>
          <t>Total assumes that the Energy Totals above are all from the same year.</t>
        </r>
      </text>
    </comment>
    <comment ref="A135" authorId="1">
      <text>
        <r>
          <rPr>
            <b/>
            <sz val="9"/>
            <color indexed="81"/>
            <rFont val="Tahoma"/>
            <family val="2"/>
          </rPr>
          <t>EUI is calculated based on the totals provided above. Assumes that the same year was used for all entries.</t>
        </r>
        <r>
          <rPr>
            <sz val="9"/>
            <color indexed="81"/>
            <rFont val="Tahoma"/>
            <family val="2"/>
          </rPr>
          <t xml:space="preserve">
</t>
        </r>
      </text>
    </comment>
    <comment ref="A147" authorId="1">
      <text>
        <r>
          <rPr>
            <b/>
            <sz val="9"/>
            <color indexed="81"/>
            <rFont val="Tahoma"/>
            <family val="2"/>
          </rPr>
          <t>ECI is calculated based on the totals provided above. Assumes that the same year was used for all entries.</t>
        </r>
        <r>
          <rPr>
            <sz val="9"/>
            <color indexed="81"/>
            <rFont val="Tahoma"/>
            <family val="2"/>
          </rPr>
          <t xml:space="preserve">
</t>
        </r>
      </text>
    </comment>
    <comment ref="B167" authorId="1">
      <text>
        <r>
          <rPr>
            <b/>
            <sz val="9"/>
            <color indexed="81"/>
            <rFont val="Tahoma"/>
            <family val="2"/>
          </rPr>
          <t>Enter the year for the top 12 set of values in the cell to the right.
Ex: 2010 if you are entering 2010 data.</t>
        </r>
      </text>
    </comment>
    <comment ref="D167"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168" authorId="0">
      <text>
        <r>
          <rPr>
            <sz val="9"/>
            <color indexed="81"/>
            <rFont val="Tahoma"/>
            <family val="2"/>
          </rPr>
          <t xml:space="preserve">Enter as mm/dd/yyyy. It will display as mmm-yy.
</t>
        </r>
      </text>
    </comment>
    <comment ref="B248" authorId="1">
      <text>
        <r>
          <rPr>
            <b/>
            <sz val="9"/>
            <color indexed="81"/>
            <rFont val="Tahoma"/>
            <family val="2"/>
          </rPr>
          <t>Enter the year for the top 12 set of values in the cell to the right.
Ex: 2010 if you are entering 2010 data.</t>
        </r>
      </text>
    </comment>
    <comment ref="D24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249" authorId="0">
      <text>
        <r>
          <rPr>
            <b/>
            <sz val="9"/>
            <color indexed="81"/>
            <rFont val="Tahoma"/>
            <family val="2"/>
          </rPr>
          <t>Enter as mm/dd/yyyy. It will display as mmm-yy.</t>
        </r>
        <r>
          <rPr>
            <sz val="9"/>
            <color indexed="81"/>
            <rFont val="Tahoma"/>
            <family val="2"/>
          </rPr>
          <t xml:space="preserve">
</t>
        </r>
      </text>
    </comment>
    <comment ref="B328" authorId="1">
      <text>
        <r>
          <rPr>
            <b/>
            <sz val="9"/>
            <color indexed="81"/>
            <rFont val="Tahoma"/>
            <family val="2"/>
          </rPr>
          <t>Enter the year for the top 12 set of values in the cell to the right.
Ex: 2010 if you are entering 2010 data.</t>
        </r>
      </text>
    </comment>
    <comment ref="D32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329" authorId="0">
      <text>
        <r>
          <rPr>
            <b/>
            <sz val="9"/>
            <color indexed="81"/>
            <rFont val="Tahoma"/>
            <family val="2"/>
          </rPr>
          <t>Enter as mm/dd/yyyy. It will display as mmm-yy.</t>
        </r>
        <r>
          <rPr>
            <sz val="9"/>
            <color indexed="81"/>
            <rFont val="Tahoma"/>
            <family val="2"/>
          </rPr>
          <t xml:space="preserve">
</t>
        </r>
      </text>
    </comment>
    <comment ref="B421" authorId="1">
      <text>
        <r>
          <rPr>
            <b/>
            <sz val="9"/>
            <color indexed="81"/>
            <rFont val="Tahoma"/>
            <family val="2"/>
          </rPr>
          <t>Enter the year for the top 12 set of values in the cell to the right.
Ex: 2010 if you are entering 2010 data.</t>
        </r>
      </text>
    </comment>
    <comment ref="D421"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422" authorId="0">
      <text>
        <r>
          <rPr>
            <b/>
            <sz val="9"/>
            <color indexed="81"/>
            <rFont val="Tahoma"/>
            <family val="2"/>
          </rPr>
          <t>Enter as mm/dd/yyyy. It will display as mmm-yy.</t>
        </r>
        <r>
          <rPr>
            <sz val="9"/>
            <color indexed="81"/>
            <rFont val="Tahoma"/>
            <family val="2"/>
          </rPr>
          <t xml:space="preserve">
</t>
        </r>
      </text>
    </comment>
    <comment ref="B516" authorId="1">
      <text>
        <r>
          <rPr>
            <b/>
            <sz val="9"/>
            <color indexed="81"/>
            <rFont val="Tahoma"/>
            <family val="2"/>
          </rPr>
          <t>Enter the year for the top 12 set of values in the cell to the right.
Ex: 2010 if you are entering 2010 data.</t>
        </r>
      </text>
    </comment>
    <comment ref="D51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517" authorId="0">
      <text>
        <r>
          <rPr>
            <b/>
            <sz val="9"/>
            <color indexed="81"/>
            <rFont val="Tahoma"/>
            <family val="2"/>
          </rPr>
          <t>Enter as mm/dd/yyyy. It will display as mmm-yy.</t>
        </r>
        <r>
          <rPr>
            <sz val="9"/>
            <color indexed="81"/>
            <rFont val="Tahoma"/>
            <family val="2"/>
          </rPr>
          <t xml:space="preserve">
</t>
        </r>
      </text>
    </comment>
    <comment ref="B610" authorId="1">
      <text>
        <r>
          <rPr>
            <b/>
            <sz val="9"/>
            <color indexed="81"/>
            <rFont val="Tahoma"/>
            <family val="2"/>
          </rPr>
          <t>Enter the year for the top 12 set of values in the cell to the right.
Ex: 2010 if you are entering 2010 data.</t>
        </r>
      </text>
    </comment>
    <comment ref="D610"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610" authorId="2">
      <text>
        <r>
          <rPr>
            <sz val="8"/>
            <color indexed="81"/>
            <rFont val="Tahoma"/>
            <family val="2"/>
          </rPr>
          <t>Alaska Coal Gasification Feasibility Studies–
Healy Coal-to-Liquids Plant (DOE/NETL-2007/1251) - July 2007</t>
        </r>
      </text>
    </comment>
    <comment ref="C611" authorId="0">
      <text>
        <r>
          <rPr>
            <b/>
            <sz val="9"/>
            <color indexed="81"/>
            <rFont val="Tahoma"/>
            <family val="2"/>
          </rPr>
          <t>Enter as mm/dd/yyyy. It will display as mmm-yy.</t>
        </r>
        <r>
          <rPr>
            <sz val="9"/>
            <color indexed="81"/>
            <rFont val="Tahoma"/>
            <family val="2"/>
          </rPr>
          <t xml:space="preserve">
</t>
        </r>
      </text>
    </comment>
    <comment ref="B704" authorId="1">
      <text>
        <r>
          <rPr>
            <b/>
            <sz val="9"/>
            <color indexed="81"/>
            <rFont val="Tahoma"/>
            <family val="2"/>
          </rPr>
          <t>Enter the year for the top 12 set of values in the cell to the right.
Ex: 2010 if you are entering 2010 data.</t>
        </r>
      </text>
    </comment>
    <comment ref="D704"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04" authorId="2">
      <text>
        <r>
          <rPr>
            <sz val="8"/>
            <color indexed="81"/>
            <rFont val="Tahoma"/>
            <family val="2"/>
          </rPr>
          <t>Spruce: 2,100 #/cord :: 14.5 MMBTU/cord
Black Spruce: 2,482 #/cord :: 15.9 MMBTU/cord</t>
        </r>
      </text>
    </comment>
    <comment ref="C705" authorId="0">
      <text>
        <r>
          <rPr>
            <b/>
            <sz val="9"/>
            <color indexed="81"/>
            <rFont val="Tahoma"/>
            <family val="2"/>
          </rPr>
          <t>Enter as mm/dd/yyyy. It will display as mmm-yy.</t>
        </r>
        <r>
          <rPr>
            <sz val="9"/>
            <color indexed="81"/>
            <rFont val="Tahoma"/>
            <family val="2"/>
          </rPr>
          <t xml:space="preserve">
</t>
        </r>
      </text>
    </comment>
    <comment ref="B798" authorId="1">
      <text>
        <r>
          <rPr>
            <b/>
            <sz val="9"/>
            <color indexed="81"/>
            <rFont val="Tahoma"/>
            <family val="2"/>
          </rPr>
          <t>Enter the year for the top 12 set of values in the cell to the right.
Ex: 2010 if you are entering 2010 data.</t>
        </r>
      </text>
    </comment>
    <comment ref="D79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98" authorId="2">
      <text>
        <r>
          <rPr>
            <sz val="8"/>
            <color indexed="81"/>
            <rFont val="Tahoma"/>
            <family val="2"/>
          </rPr>
          <t>Black Birch: 3,890#/cord :: 26.8 MMBTU/cord
Gray Birch: 3,179#/cord :: 20.3 MMBTU/cord
Paper (White) Birch: 3,179#/cord :: 20.3 MMBTU/cord
Yellow Birch: 3,689#/cord :: 23.6 MMBTU/cord</t>
        </r>
      </text>
    </comment>
    <comment ref="C799" authorId="0">
      <text>
        <r>
          <rPr>
            <b/>
            <sz val="9"/>
            <color indexed="81"/>
            <rFont val="Tahoma"/>
            <family val="2"/>
          </rPr>
          <t>Enter as mm/dd/yyyy. It will display as mmm-yy.</t>
        </r>
        <r>
          <rPr>
            <sz val="9"/>
            <color indexed="81"/>
            <rFont val="Tahoma"/>
            <family val="2"/>
          </rPr>
          <t xml:space="preserve">
</t>
        </r>
      </text>
    </comment>
    <comment ref="B892" authorId="1">
      <text>
        <r>
          <rPr>
            <b/>
            <sz val="9"/>
            <color indexed="81"/>
            <rFont val="Tahoma"/>
            <family val="2"/>
          </rPr>
          <t>Enter the year for the top 12 set of values in the cell to the right.
Ex: 2010 if you are entering 2010 data.</t>
        </r>
      </text>
    </comment>
    <comment ref="D892"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893" authorId="0">
      <text>
        <r>
          <rPr>
            <b/>
            <sz val="9"/>
            <color indexed="81"/>
            <rFont val="Tahoma"/>
            <family val="2"/>
          </rPr>
          <t>Enter as mm/dd/yyyy. It will display as mmm-yy.</t>
        </r>
        <r>
          <rPr>
            <sz val="9"/>
            <color indexed="81"/>
            <rFont val="Tahoma"/>
            <family val="2"/>
          </rPr>
          <t xml:space="preserve">
</t>
        </r>
      </text>
    </comment>
    <comment ref="B986" authorId="1">
      <text>
        <r>
          <rPr>
            <b/>
            <sz val="9"/>
            <color indexed="81"/>
            <rFont val="Tahoma"/>
            <family val="2"/>
          </rPr>
          <t>Enter the year for the top 12 set of values in the cell to the right.
Ex: 2010 if you are entering 2010 data.</t>
        </r>
      </text>
    </comment>
    <comment ref="D98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987" authorId="0">
      <text>
        <r>
          <rPr>
            <b/>
            <sz val="9"/>
            <color indexed="81"/>
            <rFont val="Tahoma"/>
            <family val="2"/>
          </rPr>
          <t>Enter as mm/dd/yyyy. It will display as mmm-yy.</t>
        </r>
        <r>
          <rPr>
            <sz val="9"/>
            <color indexed="81"/>
            <rFont val="Tahoma"/>
            <family val="2"/>
          </rPr>
          <t xml:space="preserve">
</t>
        </r>
      </text>
    </comment>
  </commentList>
</comments>
</file>

<file path=xl/comments5.xml><?xml version="1.0" encoding="utf-8"?>
<comments xmlns="http://schemas.openxmlformats.org/spreadsheetml/2006/main">
  <authors>
    <author>Andrea Koleszar</author>
    <author>Cristin Baer</author>
    <author xml:space="preserve"> </author>
  </authors>
  <commentList>
    <comment ref="C4" authorId="0">
      <text>
        <r>
          <rPr>
            <b/>
            <sz val="9"/>
            <color indexed="81"/>
            <rFont val="Tahoma"/>
            <family val="2"/>
          </rPr>
          <t>Only use values that are in the dropdown list</t>
        </r>
        <r>
          <rPr>
            <sz val="9"/>
            <color indexed="81"/>
            <rFont val="Tahoma"/>
            <family val="2"/>
          </rPr>
          <t xml:space="preserve">
</t>
        </r>
      </text>
    </comment>
    <comment ref="C6" authorId="0">
      <text>
        <r>
          <rPr>
            <b/>
            <sz val="9"/>
            <color indexed="81"/>
            <rFont val="Tahoma"/>
            <family val="2"/>
          </rPr>
          <t>Only use values that are in the dropdown list</t>
        </r>
        <r>
          <rPr>
            <sz val="9"/>
            <color indexed="81"/>
            <rFont val="Tahoma"/>
            <family val="2"/>
          </rPr>
          <t xml:space="preserve">
</t>
        </r>
      </text>
    </comment>
    <comment ref="E6" authorId="0">
      <text>
        <r>
          <rPr>
            <b/>
            <sz val="9"/>
            <color indexed="81"/>
            <rFont val="Tahoma"/>
            <family val="2"/>
          </rPr>
          <t>Must be numeric</t>
        </r>
        <r>
          <rPr>
            <sz val="9"/>
            <color indexed="81"/>
            <rFont val="Tahoma"/>
            <family val="2"/>
          </rPr>
          <t xml:space="preserve">
</t>
        </r>
      </text>
    </comment>
    <comment ref="A8" authorId="0">
      <text>
        <r>
          <rPr>
            <b/>
            <sz val="9"/>
            <color indexed="81"/>
            <rFont val="Tahoma"/>
            <family val="2"/>
          </rPr>
          <t>Only use values that are in the dropdown list</t>
        </r>
        <r>
          <rPr>
            <sz val="9"/>
            <color indexed="81"/>
            <rFont val="Tahoma"/>
            <family val="2"/>
          </rPr>
          <t xml:space="preserve">
</t>
        </r>
      </text>
    </comment>
    <comment ref="C8" authorId="0">
      <text>
        <r>
          <rPr>
            <b/>
            <sz val="9"/>
            <color indexed="81"/>
            <rFont val="Tahoma"/>
            <family val="2"/>
          </rPr>
          <t>Must be numeric</t>
        </r>
        <r>
          <rPr>
            <sz val="9"/>
            <color indexed="81"/>
            <rFont val="Tahoma"/>
            <family val="2"/>
          </rPr>
          <t xml:space="preserve">
</t>
        </r>
      </text>
    </comment>
    <comment ref="E8" authorId="0">
      <text>
        <r>
          <rPr>
            <b/>
            <sz val="9"/>
            <color indexed="81"/>
            <rFont val="Tahoma"/>
            <family val="2"/>
          </rPr>
          <t>Must be numeric, 4 digits</t>
        </r>
        <r>
          <rPr>
            <sz val="9"/>
            <color indexed="81"/>
            <rFont val="Tahoma"/>
            <family val="2"/>
          </rPr>
          <t xml:space="preserve">
</t>
        </r>
      </text>
    </comment>
    <comment ref="E10" authorId="1">
      <text>
        <r>
          <rPr>
            <b/>
            <sz val="9"/>
            <color indexed="81"/>
            <rFont val="Tahoma"/>
            <charset val="1"/>
          </rPr>
          <t>Zip code may be in the following formats:
12345-1234
12345 1234
12345</t>
        </r>
        <r>
          <rPr>
            <sz val="9"/>
            <color indexed="81"/>
            <rFont val="Tahoma"/>
            <charset val="1"/>
          </rPr>
          <t xml:space="preserve">
</t>
        </r>
      </text>
    </comment>
    <comment ref="F13" authorId="0">
      <text>
        <r>
          <rPr>
            <b/>
            <sz val="9"/>
            <color indexed="81"/>
            <rFont val="Tahoma"/>
            <family val="2"/>
          </rPr>
          <t>Phone number can include parenthesis and dashes, or be a straight number. Extensions are also valid.</t>
        </r>
        <r>
          <rPr>
            <sz val="9"/>
            <color indexed="81"/>
            <rFont val="Tahoma"/>
            <family val="2"/>
          </rPr>
          <t xml:space="preserve">
</t>
        </r>
      </text>
    </comment>
    <comment ref="F15" authorId="0">
      <text>
        <r>
          <rPr>
            <b/>
            <sz val="9"/>
            <color indexed="81"/>
            <rFont val="Tahoma"/>
            <family val="2"/>
          </rPr>
          <t>Zip code may be in the following formats:
12345-1234
12345 1234
12345</t>
        </r>
        <r>
          <rPr>
            <sz val="9"/>
            <color indexed="81"/>
            <rFont val="Tahoma"/>
            <family val="2"/>
          </rPr>
          <t xml:space="preserve">
</t>
        </r>
      </text>
    </comment>
    <comment ref="B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C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D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E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B18" authorId="0">
      <text>
        <r>
          <rPr>
            <b/>
            <sz val="9"/>
            <color indexed="81"/>
            <rFont val="Tahoma"/>
            <family val="2"/>
          </rPr>
          <t>Enter the hours here (ex. 8am - 5pm)</t>
        </r>
      </text>
    </comment>
    <comment ref="C18" authorId="0">
      <text>
        <r>
          <rPr>
            <b/>
            <sz val="9"/>
            <color indexed="81"/>
            <rFont val="Tahoma"/>
            <family val="2"/>
          </rPr>
          <t>Enter the hours here (ex. 8am - 5pm)</t>
        </r>
        <r>
          <rPr>
            <sz val="9"/>
            <color indexed="81"/>
            <rFont val="Tahoma"/>
            <family val="2"/>
          </rPr>
          <t xml:space="preserve">
</t>
        </r>
      </text>
    </comment>
    <comment ref="D18" authorId="0">
      <text>
        <r>
          <rPr>
            <b/>
            <sz val="9"/>
            <color indexed="81"/>
            <rFont val="Tahoma"/>
            <family val="2"/>
          </rPr>
          <t>Enter the hours here (ex. 8am - 5pm)</t>
        </r>
        <r>
          <rPr>
            <sz val="9"/>
            <color indexed="81"/>
            <rFont val="Tahoma"/>
            <family val="2"/>
          </rPr>
          <t xml:space="preserve">
</t>
        </r>
      </text>
    </comment>
    <comment ref="E18" authorId="0">
      <text>
        <r>
          <rPr>
            <b/>
            <sz val="9"/>
            <color indexed="81"/>
            <rFont val="Tahoma"/>
            <family val="2"/>
          </rPr>
          <t>Enter the hours here (ex. 8am - 5pm)</t>
        </r>
        <r>
          <rPr>
            <sz val="9"/>
            <color indexed="81"/>
            <rFont val="Tahoma"/>
            <family val="2"/>
          </rPr>
          <t xml:space="preserve">
</t>
        </r>
      </text>
    </comment>
    <comment ref="A28" authorId="0">
      <text>
        <r>
          <rPr>
            <b/>
            <sz val="9"/>
            <color indexed="81"/>
            <rFont val="Tahoma"/>
            <family val="2"/>
          </rPr>
          <t>Do not use this section for general notes. This is only for renovations.</t>
        </r>
        <r>
          <rPr>
            <sz val="9"/>
            <color indexed="81"/>
            <rFont val="Tahoma"/>
            <family val="2"/>
          </rPr>
          <t xml:space="preserve">
</t>
        </r>
      </text>
    </comment>
    <comment ref="A86" authorId="1">
      <text>
        <r>
          <rPr>
            <b/>
            <sz val="9"/>
            <color indexed="81"/>
            <rFont val="Tahoma"/>
            <family val="2"/>
          </rPr>
          <t>Total assumes that the Energy Totals above are all from the same year.</t>
        </r>
      </text>
    </comment>
    <comment ref="A87" authorId="1">
      <text>
        <r>
          <rPr>
            <b/>
            <sz val="9"/>
            <color indexed="81"/>
            <rFont val="Tahoma"/>
            <family val="2"/>
          </rPr>
          <t>Total assumes that the Energy Totals above are all from the same year.</t>
        </r>
      </text>
    </comment>
    <comment ref="A88" authorId="1">
      <text>
        <r>
          <rPr>
            <b/>
            <sz val="9"/>
            <color indexed="81"/>
            <rFont val="Tahoma"/>
            <family val="2"/>
          </rPr>
          <t>EUI  is calculated based on the totals provided above. Assumes that the same year was used for all entries.</t>
        </r>
      </text>
    </comment>
    <comment ref="A100" authorId="1">
      <text>
        <r>
          <rPr>
            <b/>
            <sz val="9"/>
            <color indexed="81"/>
            <rFont val="Tahoma"/>
            <family val="2"/>
          </rPr>
          <t>ECI is calculated based on the totals provided above. Assumes that the same year was used for all entries.</t>
        </r>
      </text>
    </comment>
    <comment ref="A133" authorId="1">
      <text>
        <r>
          <rPr>
            <b/>
            <sz val="9"/>
            <color indexed="81"/>
            <rFont val="Tahoma"/>
            <family val="2"/>
          </rPr>
          <t>Total assumes that the Energy Totals above are all from the same year.</t>
        </r>
      </text>
    </comment>
    <comment ref="A134" authorId="1">
      <text>
        <r>
          <rPr>
            <b/>
            <sz val="9"/>
            <color indexed="81"/>
            <rFont val="Tahoma"/>
            <family val="2"/>
          </rPr>
          <t>Total assumes that the Energy Totals above are all from the same year.</t>
        </r>
      </text>
    </comment>
    <comment ref="A135" authorId="1">
      <text>
        <r>
          <rPr>
            <b/>
            <sz val="9"/>
            <color indexed="81"/>
            <rFont val="Tahoma"/>
            <family val="2"/>
          </rPr>
          <t>EUI is calculated based on the totals provided above. Assumes that the same year was used for all entries.</t>
        </r>
        <r>
          <rPr>
            <sz val="9"/>
            <color indexed="81"/>
            <rFont val="Tahoma"/>
            <family val="2"/>
          </rPr>
          <t xml:space="preserve">
</t>
        </r>
      </text>
    </comment>
    <comment ref="A147" authorId="1">
      <text>
        <r>
          <rPr>
            <b/>
            <sz val="9"/>
            <color indexed="81"/>
            <rFont val="Tahoma"/>
            <family val="2"/>
          </rPr>
          <t>ECI is calculated based on the totals provided above. Assumes that the same year was used for all entries.</t>
        </r>
        <r>
          <rPr>
            <sz val="9"/>
            <color indexed="81"/>
            <rFont val="Tahoma"/>
            <family val="2"/>
          </rPr>
          <t xml:space="preserve">
</t>
        </r>
      </text>
    </comment>
    <comment ref="B167" authorId="1">
      <text>
        <r>
          <rPr>
            <b/>
            <sz val="9"/>
            <color indexed="81"/>
            <rFont val="Tahoma"/>
            <family val="2"/>
          </rPr>
          <t>Enter the year for the top 12 set of values in the cell to the right.
Ex: 2010 if you are entering 2010 data.</t>
        </r>
      </text>
    </comment>
    <comment ref="D167"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168" authorId="0">
      <text>
        <r>
          <rPr>
            <sz val="9"/>
            <color indexed="81"/>
            <rFont val="Tahoma"/>
            <family val="2"/>
          </rPr>
          <t xml:space="preserve">Enter as mm/dd/yyyy. It will display as mmm-yy.
</t>
        </r>
      </text>
    </comment>
    <comment ref="B248" authorId="1">
      <text>
        <r>
          <rPr>
            <b/>
            <sz val="9"/>
            <color indexed="81"/>
            <rFont val="Tahoma"/>
            <family val="2"/>
          </rPr>
          <t>Enter the year for the top 12 set of values in the cell to the right.
Ex: 2010 if you are entering 2010 data.</t>
        </r>
      </text>
    </comment>
    <comment ref="D24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249" authorId="0">
      <text>
        <r>
          <rPr>
            <b/>
            <sz val="9"/>
            <color indexed="81"/>
            <rFont val="Tahoma"/>
            <family val="2"/>
          </rPr>
          <t>Enter as mm/dd/yyyy. It will display as mmm-yy.</t>
        </r>
        <r>
          <rPr>
            <sz val="9"/>
            <color indexed="81"/>
            <rFont val="Tahoma"/>
            <family val="2"/>
          </rPr>
          <t xml:space="preserve">
</t>
        </r>
      </text>
    </comment>
    <comment ref="B328" authorId="1">
      <text>
        <r>
          <rPr>
            <b/>
            <sz val="9"/>
            <color indexed="81"/>
            <rFont val="Tahoma"/>
            <family val="2"/>
          </rPr>
          <t>Enter the year for the top 12 set of values in the cell to the right.
Ex: 2010 if you are entering 2010 data.</t>
        </r>
      </text>
    </comment>
    <comment ref="D32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329" authorId="0">
      <text>
        <r>
          <rPr>
            <b/>
            <sz val="9"/>
            <color indexed="81"/>
            <rFont val="Tahoma"/>
            <family val="2"/>
          </rPr>
          <t>Enter as mm/dd/yyyy. It will display as mmm-yy.</t>
        </r>
        <r>
          <rPr>
            <sz val="9"/>
            <color indexed="81"/>
            <rFont val="Tahoma"/>
            <family val="2"/>
          </rPr>
          <t xml:space="preserve">
</t>
        </r>
      </text>
    </comment>
    <comment ref="B421" authorId="1">
      <text>
        <r>
          <rPr>
            <b/>
            <sz val="9"/>
            <color indexed="81"/>
            <rFont val="Tahoma"/>
            <family val="2"/>
          </rPr>
          <t>Enter the year for the top 12 set of values in the cell to the right.
Ex: 2010 if you are entering 2010 data.</t>
        </r>
      </text>
    </comment>
    <comment ref="D421"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422" authorId="0">
      <text>
        <r>
          <rPr>
            <b/>
            <sz val="9"/>
            <color indexed="81"/>
            <rFont val="Tahoma"/>
            <family val="2"/>
          </rPr>
          <t>Enter as mm/dd/yyyy. It will display as mmm-yy.</t>
        </r>
        <r>
          <rPr>
            <sz val="9"/>
            <color indexed="81"/>
            <rFont val="Tahoma"/>
            <family val="2"/>
          </rPr>
          <t xml:space="preserve">
</t>
        </r>
      </text>
    </comment>
    <comment ref="B516" authorId="1">
      <text>
        <r>
          <rPr>
            <b/>
            <sz val="9"/>
            <color indexed="81"/>
            <rFont val="Tahoma"/>
            <family val="2"/>
          </rPr>
          <t>Enter the year for the top 12 set of values in the cell to the right.
Ex: 2010 if you are entering 2010 data.</t>
        </r>
      </text>
    </comment>
    <comment ref="D51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517" authorId="0">
      <text>
        <r>
          <rPr>
            <b/>
            <sz val="9"/>
            <color indexed="81"/>
            <rFont val="Tahoma"/>
            <family val="2"/>
          </rPr>
          <t>Enter as mm/dd/yyyy. It will display as mmm-yy.</t>
        </r>
        <r>
          <rPr>
            <sz val="9"/>
            <color indexed="81"/>
            <rFont val="Tahoma"/>
            <family val="2"/>
          </rPr>
          <t xml:space="preserve">
</t>
        </r>
      </text>
    </comment>
    <comment ref="B610" authorId="1">
      <text>
        <r>
          <rPr>
            <b/>
            <sz val="9"/>
            <color indexed="81"/>
            <rFont val="Tahoma"/>
            <family val="2"/>
          </rPr>
          <t>Enter the year for the top 12 set of values in the cell to the right.
Ex: 2010 if you are entering 2010 data.</t>
        </r>
      </text>
    </comment>
    <comment ref="D610"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610" authorId="2">
      <text>
        <r>
          <rPr>
            <sz val="8"/>
            <color indexed="81"/>
            <rFont val="Tahoma"/>
            <family val="2"/>
          </rPr>
          <t>Alaska Coal Gasification Feasibility Studies–
Healy Coal-to-Liquids Plant (DOE/NETL-2007/1251) - July 2007</t>
        </r>
      </text>
    </comment>
    <comment ref="C611" authorId="0">
      <text>
        <r>
          <rPr>
            <b/>
            <sz val="9"/>
            <color indexed="81"/>
            <rFont val="Tahoma"/>
            <family val="2"/>
          </rPr>
          <t>Enter as mm/dd/yyyy. It will display as mmm-yy.</t>
        </r>
        <r>
          <rPr>
            <sz val="9"/>
            <color indexed="81"/>
            <rFont val="Tahoma"/>
            <family val="2"/>
          </rPr>
          <t xml:space="preserve">
</t>
        </r>
      </text>
    </comment>
    <comment ref="B704" authorId="1">
      <text>
        <r>
          <rPr>
            <b/>
            <sz val="9"/>
            <color indexed="81"/>
            <rFont val="Tahoma"/>
            <family val="2"/>
          </rPr>
          <t>Enter the year for the top 12 set of values in the cell to the right.
Ex: 2010 if you are entering 2010 data.</t>
        </r>
      </text>
    </comment>
    <comment ref="D704"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04" authorId="2">
      <text>
        <r>
          <rPr>
            <sz val="8"/>
            <color indexed="81"/>
            <rFont val="Tahoma"/>
            <family val="2"/>
          </rPr>
          <t>Spruce: 2,100 #/cord :: 14.5 MMBTU/cord
Black Spruce: 2,482 #/cord :: 15.9 MMBTU/cord</t>
        </r>
      </text>
    </comment>
    <comment ref="C705" authorId="0">
      <text>
        <r>
          <rPr>
            <b/>
            <sz val="9"/>
            <color indexed="81"/>
            <rFont val="Tahoma"/>
            <family val="2"/>
          </rPr>
          <t>Enter as mm/dd/yyyy. It will display as mmm-yy.</t>
        </r>
        <r>
          <rPr>
            <sz val="9"/>
            <color indexed="81"/>
            <rFont val="Tahoma"/>
            <family val="2"/>
          </rPr>
          <t xml:space="preserve">
</t>
        </r>
      </text>
    </comment>
    <comment ref="B798" authorId="1">
      <text>
        <r>
          <rPr>
            <b/>
            <sz val="9"/>
            <color indexed="81"/>
            <rFont val="Tahoma"/>
            <family val="2"/>
          </rPr>
          <t>Enter the year for the top 12 set of values in the cell to the right.
Ex: 2010 if you are entering 2010 data.</t>
        </r>
      </text>
    </comment>
    <comment ref="D79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98" authorId="2">
      <text>
        <r>
          <rPr>
            <sz val="8"/>
            <color indexed="81"/>
            <rFont val="Tahoma"/>
            <family val="2"/>
          </rPr>
          <t>Black Birch: 3,890#/cord :: 26.8 MMBTU/cord
Gray Birch: 3,179#/cord :: 20.3 MMBTU/cord
Paper (White) Birch: 3,179#/cord :: 20.3 MMBTU/cord
Yellow Birch: 3,689#/cord :: 23.6 MMBTU/cord</t>
        </r>
      </text>
    </comment>
    <comment ref="C799" authorId="0">
      <text>
        <r>
          <rPr>
            <b/>
            <sz val="9"/>
            <color indexed="81"/>
            <rFont val="Tahoma"/>
            <family val="2"/>
          </rPr>
          <t>Enter as mm/dd/yyyy. It will display as mmm-yy.</t>
        </r>
        <r>
          <rPr>
            <sz val="9"/>
            <color indexed="81"/>
            <rFont val="Tahoma"/>
            <family val="2"/>
          </rPr>
          <t xml:space="preserve">
</t>
        </r>
      </text>
    </comment>
    <comment ref="B892" authorId="1">
      <text>
        <r>
          <rPr>
            <b/>
            <sz val="9"/>
            <color indexed="81"/>
            <rFont val="Tahoma"/>
            <family val="2"/>
          </rPr>
          <t>Enter the year for the top 12 set of values in the cell to the right.
Ex: 2010 if you are entering 2010 data.</t>
        </r>
      </text>
    </comment>
    <comment ref="D892"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893" authorId="0">
      <text>
        <r>
          <rPr>
            <b/>
            <sz val="9"/>
            <color indexed="81"/>
            <rFont val="Tahoma"/>
            <family val="2"/>
          </rPr>
          <t>Enter as mm/dd/yyyy. It will display as mmm-yy.</t>
        </r>
        <r>
          <rPr>
            <sz val="9"/>
            <color indexed="81"/>
            <rFont val="Tahoma"/>
            <family val="2"/>
          </rPr>
          <t xml:space="preserve">
</t>
        </r>
      </text>
    </comment>
    <comment ref="B986" authorId="1">
      <text>
        <r>
          <rPr>
            <b/>
            <sz val="9"/>
            <color indexed="81"/>
            <rFont val="Tahoma"/>
            <family val="2"/>
          </rPr>
          <t>Enter the year for the top 12 set of values in the cell to the right.
Ex: 2010 if you are entering 2010 data.</t>
        </r>
      </text>
    </comment>
    <comment ref="D98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987" authorId="0">
      <text>
        <r>
          <rPr>
            <b/>
            <sz val="9"/>
            <color indexed="81"/>
            <rFont val="Tahoma"/>
            <family val="2"/>
          </rPr>
          <t>Enter as mm/dd/yyyy. It will display as mmm-yy.</t>
        </r>
        <r>
          <rPr>
            <sz val="9"/>
            <color indexed="81"/>
            <rFont val="Tahoma"/>
            <family val="2"/>
          </rPr>
          <t xml:space="preserve">
</t>
        </r>
      </text>
    </comment>
  </commentList>
</comments>
</file>

<file path=xl/comments6.xml><?xml version="1.0" encoding="utf-8"?>
<comments xmlns="http://schemas.openxmlformats.org/spreadsheetml/2006/main">
  <authors>
    <author>Andrea Koleszar</author>
    <author>Cristin Baer</author>
    <author xml:space="preserve"> </author>
  </authors>
  <commentList>
    <comment ref="C4" authorId="0">
      <text>
        <r>
          <rPr>
            <b/>
            <sz val="9"/>
            <color indexed="81"/>
            <rFont val="Tahoma"/>
            <family val="2"/>
          </rPr>
          <t>Only use values that are in the dropdown list</t>
        </r>
        <r>
          <rPr>
            <sz val="9"/>
            <color indexed="81"/>
            <rFont val="Tahoma"/>
            <family val="2"/>
          </rPr>
          <t xml:space="preserve">
</t>
        </r>
      </text>
    </comment>
    <comment ref="C6" authorId="0">
      <text>
        <r>
          <rPr>
            <b/>
            <sz val="9"/>
            <color indexed="81"/>
            <rFont val="Tahoma"/>
            <family val="2"/>
          </rPr>
          <t>Only use values that are in the dropdown list</t>
        </r>
        <r>
          <rPr>
            <sz val="9"/>
            <color indexed="81"/>
            <rFont val="Tahoma"/>
            <family val="2"/>
          </rPr>
          <t xml:space="preserve">
</t>
        </r>
      </text>
    </comment>
    <comment ref="E6" authorId="0">
      <text>
        <r>
          <rPr>
            <b/>
            <sz val="9"/>
            <color indexed="81"/>
            <rFont val="Tahoma"/>
            <family val="2"/>
          </rPr>
          <t>Must be numeric</t>
        </r>
        <r>
          <rPr>
            <sz val="9"/>
            <color indexed="81"/>
            <rFont val="Tahoma"/>
            <family val="2"/>
          </rPr>
          <t xml:space="preserve">
</t>
        </r>
      </text>
    </comment>
    <comment ref="A8" authorId="0">
      <text>
        <r>
          <rPr>
            <b/>
            <sz val="9"/>
            <color indexed="81"/>
            <rFont val="Tahoma"/>
            <family val="2"/>
          </rPr>
          <t>Only use values that are in the dropdown list</t>
        </r>
        <r>
          <rPr>
            <sz val="9"/>
            <color indexed="81"/>
            <rFont val="Tahoma"/>
            <family val="2"/>
          </rPr>
          <t xml:space="preserve">
</t>
        </r>
      </text>
    </comment>
    <comment ref="C8" authorId="0">
      <text>
        <r>
          <rPr>
            <b/>
            <sz val="9"/>
            <color indexed="81"/>
            <rFont val="Tahoma"/>
            <family val="2"/>
          </rPr>
          <t>Must be numeric</t>
        </r>
        <r>
          <rPr>
            <sz val="9"/>
            <color indexed="81"/>
            <rFont val="Tahoma"/>
            <family val="2"/>
          </rPr>
          <t xml:space="preserve">
</t>
        </r>
      </text>
    </comment>
    <comment ref="E8" authorId="0">
      <text>
        <r>
          <rPr>
            <b/>
            <sz val="9"/>
            <color indexed="81"/>
            <rFont val="Tahoma"/>
            <family val="2"/>
          </rPr>
          <t>Must be numeric, 4 digits</t>
        </r>
        <r>
          <rPr>
            <sz val="9"/>
            <color indexed="81"/>
            <rFont val="Tahoma"/>
            <family val="2"/>
          </rPr>
          <t xml:space="preserve">
</t>
        </r>
      </text>
    </comment>
    <comment ref="E10" authorId="1">
      <text>
        <r>
          <rPr>
            <b/>
            <sz val="9"/>
            <color indexed="81"/>
            <rFont val="Tahoma"/>
            <charset val="1"/>
          </rPr>
          <t>Zip code may be in the following formats:
12345-1234
12345 1234
12345</t>
        </r>
        <r>
          <rPr>
            <sz val="9"/>
            <color indexed="81"/>
            <rFont val="Tahoma"/>
            <charset val="1"/>
          </rPr>
          <t xml:space="preserve">
</t>
        </r>
      </text>
    </comment>
    <comment ref="F13" authorId="0">
      <text>
        <r>
          <rPr>
            <b/>
            <sz val="9"/>
            <color indexed="81"/>
            <rFont val="Tahoma"/>
            <family val="2"/>
          </rPr>
          <t>Phone number can include parenthesis and dashes, or be a straight number. Extensions are also valid.</t>
        </r>
        <r>
          <rPr>
            <sz val="9"/>
            <color indexed="81"/>
            <rFont val="Tahoma"/>
            <family val="2"/>
          </rPr>
          <t xml:space="preserve">
</t>
        </r>
      </text>
    </comment>
    <comment ref="F15" authorId="0">
      <text>
        <r>
          <rPr>
            <b/>
            <sz val="9"/>
            <color indexed="81"/>
            <rFont val="Tahoma"/>
            <family val="2"/>
          </rPr>
          <t>Zip code may be in the following formats:
12345-1234
12345 1234
12345</t>
        </r>
        <r>
          <rPr>
            <sz val="9"/>
            <color indexed="81"/>
            <rFont val="Tahoma"/>
            <family val="2"/>
          </rPr>
          <t xml:space="preserve">
</t>
        </r>
      </text>
    </comment>
    <comment ref="B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C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D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E17" authorId="0">
      <text>
        <r>
          <rPr>
            <b/>
            <sz val="9"/>
            <color indexed="81"/>
            <rFont val="Tahoma"/>
            <family val="2"/>
          </rPr>
          <t>Do not change these headings. Edit through the website if specific week days must be entered.</t>
        </r>
        <r>
          <rPr>
            <sz val="9"/>
            <color indexed="81"/>
            <rFont val="Tahoma"/>
            <family val="2"/>
          </rPr>
          <t xml:space="preserve">
</t>
        </r>
      </text>
    </comment>
    <comment ref="B18" authorId="0">
      <text>
        <r>
          <rPr>
            <b/>
            <sz val="9"/>
            <color indexed="81"/>
            <rFont val="Tahoma"/>
            <family val="2"/>
          </rPr>
          <t>Enter the hours here (ex. 8am - 5pm)</t>
        </r>
      </text>
    </comment>
    <comment ref="C18" authorId="0">
      <text>
        <r>
          <rPr>
            <b/>
            <sz val="9"/>
            <color indexed="81"/>
            <rFont val="Tahoma"/>
            <family val="2"/>
          </rPr>
          <t>Enter the hours here (ex. 8am - 5pm)</t>
        </r>
        <r>
          <rPr>
            <sz val="9"/>
            <color indexed="81"/>
            <rFont val="Tahoma"/>
            <family val="2"/>
          </rPr>
          <t xml:space="preserve">
</t>
        </r>
      </text>
    </comment>
    <comment ref="D18" authorId="0">
      <text>
        <r>
          <rPr>
            <b/>
            <sz val="9"/>
            <color indexed="81"/>
            <rFont val="Tahoma"/>
            <family val="2"/>
          </rPr>
          <t>Enter the hours here (ex. 8am - 5pm)</t>
        </r>
        <r>
          <rPr>
            <sz val="9"/>
            <color indexed="81"/>
            <rFont val="Tahoma"/>
            <family val="2"/>
          </rPr>
          <t xml:space="preserve">
</t>
        </r>
      </text>
    </comment>
    <comment ref="E18" authorId="0">
      <text>
        <r>
          <rPr>
            <b/>
            <sz val="9"/>
            <color indexed="81"/>
            <rFont val="Tahoma"/>
            <family val="2"/>
          </rPr>
          <t>Enter the hours here (ex. 8am - 5pm)</t>
        </r>
        <r>
          <rPr>
            <sz val="9"/>
            <color indexed="81"/>
            <rFont val="Tahoma"/>
            <family val="2"/>
          </rPr>
          <t xml:space="preserve">
</t>
        </r>
      </text>
    </comment>
    <comment ref="A28" authorId="0">
      <text>
        <r>
          <rPr>
            <b/>
            <sz val="9"/>
            <color indexed="81"/>
            <rFont val="Tahoma"/>
            <family val="2"/>
          </rPr>
          <t>Do not use this section for general notes. This is only for renovations.</t>
        </r>
        <r>
          <rPr>
            <sz val="9"/>
            <color indexed="81"/>
            <rFont val="Tahoma"/>
            <family val="2"/>
          </rPr>
          <t xml:space="preserve">
</t>
        </r>
      </text>
    </comment>
    <comment ref="A86" authorId="1">
      <text>
        <r>
          <rPr>
            <b/>
            <sz val="9"/>
            <color indexed="81"/>
            <rFont val="Tahoma"/>
            <family val="2"/>
          </rPr>
          <t>Total assumes that the Energy Totals above are all from the same year.</t>
        </r>
      </text>
    </comment>
    <comment ref="A87" authorId="1">
      <text>
        <r>
          <rPr>
            <b/>
            <sz val="9"/>
            <color indexed="81"/>
            <rFont val="Tahoma"/>
            <family val="2"/>
          </rPr>
          <t>Total assumes that the Energy Totals above are all from the same year.</t>
        </r>
      </text>
    </comment>
    <comment ref="A88" authorId="1">
      <text>
        <r>
          <rPr>
            <b/>
            <sz val="9"/>
            <color indexed="81"/>
            <rFont val="Tahoma"/>
            <family val="2"/>
          </rPr>
          <t>EUI  is calculated based on the totals provided above. Assumes that the same year was used for all entries.</t>
        </r>
      </text>
    </comment>
    <comment ref="A100" authorId="1">
      <text>
        <r>
          <rPr>
            <b/>
            <sz val="9"/>
            <color indexed="81"/>
            <rFont val="Tahoma"/>
            <family val="2"/>
          </rPr>
          <t>ECI is calculated based on the totals provided above. Assumes that the same year was used for all entries.</t>
        </r>
      </text>
    </comment>
    <comment ref="A133" authorId="1">
      <text>
        <r>
          <rPr>
            <b/>
            <sz val="9"/>
            <color indexed="81"/>
            <rFont val="Tahoma"/>
            <family val="2"/>
          </rPr>
          <t>Total assumes that the Energy Totals above are all from the same year.</t>
        </r>
      </text>
    </comment>
    <comment ref="A134" authorId="1">
      <text>
        <r>
          <rPr>
            <b/>
            <sz val="9"/>
            <color indexed="81"/>
            <rFont val="Tahoma"/>
            <family val="2"/>
          </rPr>
          <t>Total assumes that the Energy Totals above are all from the same year.</t>
        </r>
      </text>
    </comment>
    <comment ref="A135" authorId="1">
      <text>
        <r>
          <rPr>
            <b/>
            <sz val="9"/>
            <color indexed="81"/>
            <rFont val="Tahoma"/>
            <family val="2"/>
          </rPr>
          <t>EUI is calculated based on the totals provided above. Assumes that the same year was used for all entries.</t>
        </r>
        <r>
          <rPr>
            <sz val="9"/>
            <color indexed="81"/>
            <rFont val="Tahoma"/>
            <family val="2"/>
          </rPr>
          <t xml:space="preserve">
</t>
        </r>
      </text>
    </comment>
    <comment ref="A147" authorId="1">
      <text>
        <r>
          <rPr>
            <b/>
            <sz val="9"/>
            <color indexed="81"/>
            <rFont val="Tahoma"/>
            <family val="2"/>
          </rPr>
          <t>ECI is calculated based on the totals provided above. Assumes that the same year was used for all entries.</t>
        </r>
        <r>
          <rPr>
            <sz val="9"/>
            <color indexed="81"/>
            <rFont val="Tahoma"/>
            <family val="2"/>
          </rPr>
          <t xml:space="preserve">
</t>
        </r>
      </text>
    </comment>
    <comment ref="B167" authorId="1">
      <text>
        <r>
          <rPr>
            <b/>
            <sz val="9"/>
            <color indexed="81"/>
            <rFont val="Tahoma"/>
            <family val="2"/>
          </rPr>
          <t>Enter the year for the top 12 set of values in the cell to the right.
Ex: 2010 if you are entering 2010 data.</t>
        </r>
      </text>
    </comment>
    <comment ref="D167"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168" authorId="0">
      <text>
        <r>
          <rPr>
            <sz val="9"/>
            <color indexed="81"/>
            <rFont val="Tahoma"/>
            <family val="2"/>
          </rPr>
          <t xml:space="preserve">Enter as mm/dd/yyyy. It will display as mmm-yy.
</t>
        </r>
      </text>
    </comment>
    <comment ref="B248" authorId="1">
      <text>
        <r>
          <rPr>
            <b/>
            <sz val="9"/>
            <color indexed="81"/>
            <rFont val="Tahoma"/>
            <family val="2"/>
          </rPr>
          <t>Enter the year for the top 12 set of values in the cell to the right.
Ex: 2010 if you are entering 2010 data.</t>
        </r>
      </text>
    </comment>
    <comment ref="D24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249" authorId="0">
      <text>
        <r>
          <rPr>
            <b/>
            <sz val="9"/>
            <color indexed="81"/>
            <rFont val="Tahoma"/>
            <family val="2"/>
          </rPr>
          <t>Enter as mm/dd/yyyy. It will display as mmm-yy.</t>
        </r>
        <r>
          <rPr>
            <sz val="9"/>
            <color indexed="81"/>
            <rFont val="Tahoma"/>
            <family val="2"/>
          </rPr>
          <t xml:space="preserve">
</t>
        </r>
      </text>
    </comment>
    <comment ref="B328" authorId="1">
      <text>
        <r>
          <rPr>
            <b/>
            <sz val="9"/>
            <color indexed="81"/>
            <rFont val="Tahoma"/>
            <family val="2"/>
          </rPr>
          <t>Enter the year for the top 12 set of values in the cell to the right.
Ex: 2010 if you are entering 2010 data.</t>
        </r>
      </text>
    </comment>
    <comment ref="D32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329" authorId="0">
      <text>
        <r>
          <rPr>
            <b/>
            <sz val="9"/>
            <color indexed="81"/>
            <rFont val="Tahoma"/>
            <family val="2"/>
          </rPr>
          <t>Enter as mm/dd/yyyy. It will display as mmm-yy.</t>
        </r>
        <r>
          <rPr>
            <sz val="9"/>
            <color indexed="81"/>
            <rFont val="Tahoma"/>
            <family val="2"/>
          </rPr>
          <t xml:space="preserve">
</t>
        </r>
      </text>
    </comment>
    <comment ref="B421" authorId="1">
      <text>
        <r>
          <rPr>
            <b/>
            <sz val="9"/>
            <color indexed="81"/>
            <rFont val="Tahoma"/>
            <family val="2"/>
          </rPr>
          <t>Enter the year for the top 12 set of values in the cell to the right.
Ex: 2010 if you are entering 2010 data.</t>
        </r>
      </text>
    </comment>
    <comment ref="D421"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422" authorId="0">
      <text>
        <r>
          <rPr>
            <b/>
            <sz val="9"/>
            <color indexed="81"/>
            <rFont val="Tahoma"/>
            <family val="2"/>
          </rPr>
          <t>Enter as mm/dd/yyyy. It will display as mmm-yy.</t>
        </r>
        <r>
          <rPr>
            <sz val="9"/>
            <color indexed="81"/>
            <rFont val="Tahoma"/>
            <family val="2"/>
          </rPr>
          <t xml:space="preserve">
</t>
        </r>
      </text>
    </comment>
    <comment ref="B516" authorId="1">
      <text>
        <r>
          <rPr>
            <b/>
            <sz val="9"/>
            <color indexed="81"/>
            <rFont val="Tahoma"/>
            <family val="2"/>
          </rPr>
          <t>Enter the year for the top 12 set of values in the cell to the right.
Ex: 2010 if you are entering 2010 data.</t>
        </r>
      </text>
    </comment>
    <comment ref="D51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517" authorId="0">
      <text>
        <r>
          <rPr>
            <b/>
            <sz val="9"/>
            <color indexed="81"/>
            <rFont val="Tahoma"/>
            <family val="2"/>
          </rPr>
          <t>Enter as mm/dd/yyyy. It will display as mmm-yy.</t>
        </r>
        <r>
          <rPr>
            <sz val="9"/>
            <color indexed="81"/>
            <rFont val="Tahoma"/>
            <family val="2"/>
          </rPr>
          <t xml:space="preserve">
</t>
        </r>
      </text>
    </comment>
    <comment ref="B610" authorId="1">
      <text>
        <r>
          <rPr>
            <b/>
            <sz val="9"/>
            <color indexed="81"/>
            <rFont val="Tahoma"/>
            <family val="2"/>
          </rPr>
          <t>Enter the year for the top 12 set of values in the cell to the right.
Ex: 2010 if you are entering 2010 data.</t>
        </r>
      </text>
    </comment>
    <comment ref="D610"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610" authorId="2">
      <text>
        <r>
          <rPr>
            <sz val="8"/>
            <color indexed="81"/>
            <rFont val="Tahoma"/>
            <family val="2"/>
          </rPr>
          <t>Alaska Coal Gasification Feasibility Studies–
Healy Coal-to-Liquids Plant (DOE/NETL-2007/1251) - July 2007</t>
        </r>
      </text>
    </comment>
    <comment ref="C611" authorId="0">
      <text>
        <r>
          <rPr>
            <b/>
            <sz val="9"/>
            <color indexed="81"/>
            <rFont val="Tahoma"/>
            <family val="2"/>
          </rPr>
          <t>Enter as mm/dd/yyyy. It will display as mmm-yy.</t>
        </r>
        <r>
          <rPr>
            <sz val="9"/>
            <color indexed="81"/>
            <rFont val="Tahoma"/>
            <family val="2"/>
          </rPr>
          <t xml:space="preserve">
</t>
        </r>
      </text>
    </comment>
    <comment ref="B704" authorId="1">
      <text>
        <r>
          <rPr>
            <b/>
            <sz val="9"/>
            <color indexed="81"/>
            <rFont val="Tahoma"/>
            <family val="2"/>
          </rPr>
          <t>Enter the year for the top 12 set of values in the cell to the right.
Ex: 2010 if you are entering 2010 data.</t>
        </r>
      </text>
    </comment>
    <comment ref="D704"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04" authorId="2">
      <text>
        <r>
          <rPr>
            <sz val="8"/>
            <color indexed="81"/>
            <rFont val="Tahoma"/>
            <family val="2"/>
          </rPr>
          <t>Spruce: 2,100 #/cord :: 14.5 MMBTU/cord
Black Spruce: 2,482 #/cord :: 15.9 MMBTU/cord</t>
        </r>
      </text>
    </comment>
    <comment ref="C705" authorId="0">
      <text>
        <r>
          <rPr>
            <b/>
            <sz val="9"/>
            <color indexed="81"/>
            <rFont val="Tahoma"/>
            <family val="2"/>
          </rPr>
          <t>Enter as mm/dd/yyyy. It will display as mmm-yy.</t>
        </r>
        <r>
          <rPr>
            <sz val="9"/>
            <color indexed="81"/>
            <rFont val="Tahoma"/>
            <family val="2"/>
          </rPr>
          <t xml:space="preserve">
</t>
        </r>
      </text>
    </comment>
    <comment ref="B798" authorId="1">
      <text>
        <r>
          <rPr>
            <b/>
            <sz val="9"/>
            <color indexed="81"/>
            <rFont val="Tahoma"/>
            <family val="2"/>
          </rPr>
          <t>Enter the year for the top 12 set of values in the cell to the right.
Ex: 2010 if you are entering 2010 data.</t>
        </r>
      </text>
    </comment>
    <comment ref="D798"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H798" authorId="2">
      <text>
        <r>
          <rPr>
            <sz val="8"/>
            <color indexed="81"/>
            <rFont val="Tahoma"/>
            <family val="2"/>
          </rPr>
          <t>Black Birch: 3,890#/cord :: 26.8 MMBTU/cord
Gray Birch: 3,179#/cord :: 20.3 MMBTU/cord
Paper (White) Birch: 3,179#/cord :: 20.3 MMBTU/cord
Yellow Birch: 3,689#/cord :: 23.6 MMBTU/cord</t>
        </r>
      </text>
    </comment>
    <comment ref="C799" authorId="0">
      <text>
        <r>
          <rPr>
            <b/>
            <sz val="9"/>
            <color indexed="81"/>
            <rFont val="Tahoma"/>
            <family val="2"/>
          </rPr>
          <t>Enter as mm/dd/yyyy. It will display as mmm-yy.</t>
        </r>
        <r>
          <rPr>
            <sz val="9"/>
            <color indexed="81"/>
            <rFont val="Tahoma"/>
            <family val="2"/>
          </rPr>
          <t xml:space="preserve">
</t>
        </r>
      </text>
    </comment>
    <comment ref="B892" authorId="1">
      <text>
        <r>
          <rPr>
            <b/>
            <sz val="9"/>
            <color indexed="81"/>
            <rFont val="Tahoma"/>
            <family val="2"/>
          </rPr>
          <t>Enter the year for the top 12 set of values in the cell to the right.
Ex: 2010 if you are entering 2010 data.</t>
        </r>
      </text>
    </comment>
    <comment ref="D892"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893" authorId="0">
      <text>
        <r>
          <rPr>
            <b/>
            <sz val="9"/>
            <color indexed="81"/>
            <rFont val="Tahoma"/>
            <family val="2"/>
          </rPr>
          <t>Enter as mm/dd/yyyy. It will display as mmm-yy.</t>
        </r>
        <r>
          <rPr>
            <sz val="9"/>
            <color indexed="81"/>
            <rFont val="Tahoma"/>
            <family val="2"/>
          </rPr>
          <t xml:space="preserve">
</t>
        </r>
      </text>
    </comment>
    <comment ref="B986" authorId="1">
      <text>
        <r>
          <rPr>
            <b/>
            <sz val="9"/>
            <color indexed="81"/>
            <rFont val="Tahoma"/>
            <family val="2"/>
          </rPr>
          <t>Enter the year for the top 12 set of values in the cell to the right.
Ex: 2010 if you are entering 2010 data.</t>
        </r>
      </text>
    </comment>
    <comment ref="D986" authorId="1">
      <text>
        <r>
          <rPr>
            <b/>
            <sz val="9"/>
            <color indexed="81"/>
            <rFont val="Tahoma"/>
            <family val="2"/>
          </rPr>
          <t>Enter the year for the bottom 12 set of values in the cell to the right.
Ex: 2011 if you are entering 2011 data.</t>
        </r>
        <r>
          <rPr>
            <sz val="9"/>
            <color indexed="81"/>
            <rFont val="Tahoma"/>
            <family val="2"/>
          </rPr>
          <t xml:space="preserve">
</t>
        </r>
      </text>
    </comment>
    <comment ref="C987" authorId="0">
      <text>
        <r>
          <rPr>
            <b/>
            <sz val="9"/>
            <color indexed="81"/>
            <rFont val="Tahoma"/>
            <family val="2"/>
          </rPr>
          <t>Enter as mm/dd/yyyy. It will display as mmm-yy.</t>
        </r>
        <r>
          <rPr>
            <sz val="9"/>
            <color indexed="81"/>
            <rFont val="Tahoma"/>
            <family val="2"/>
          </rPr>
          <t xml:space="preserve">
</t>
        </r>
      </text>
    </comment>
  </commentList>
</comments>
</file>

<file path=xl/sharedStrings.xml><?xml version="1.0" encoding="utf-8"?>
<sst xmlns="http://schemas.openxmlformats.org/spreadsheetml/2006/main" count="1256" uniqueCount="212">
  <si>
    <t>Natural Gas</t>
  </si>
  <si>
    <t>Provider</t>
  </si>
  <si>
    <t>Month</t>
  </si>
  <si>
    <t>Start Date</t>
  </si>
  <si>
    <t>End Date</t>
  </si>
  <si>
    <t>Billing Days</t>
  </si>
  <si>
    <t>Consumption (CCF)</t>
  </si>
  <si>
    <t>Customer #</t>
  </si>
  <si>
    <t>Electricity</t>
  </si>
  <si>
    <t>Natural Gas Cost ($)</t>
  </si>
  <si>
    <t>Electric Cost ($)</t>
  </si>
  <si>
    <t>Note:</t>
  </si>
  <si>
    <t>Consumption (Therms)</t>
  </si>
  <si>
    <t>Unit Cost ($/Therm)</t>
  </si>
  <si>
    <t>Consumption (kWh)</t>
  </si>
  <si>
    <t>Unit Cost ($/kWh)</t>
  </si>
  <si>
    <t>Annual Energy Use Intensity (EUI)</t>
  </si>
  <si>
    <t>Annual Energy Cost Index (ECI)</t>
  </si>
  <si>
    <t>1 kWh = 3,413 Btu's</t>
  </si>
  <si>
    <t>1 Therm = 100,000 Btu's</t>
  </si>
  <si>
    <t>REAL Preliminary Benchmark Data Form</t>
  </si>
  <si>
    <t>PART I – FACILITY INFORMATION</t>
  </si>
  <si>
    <t>     </t>
  </si>
  <si>
    <t>Community Population</t>
  </si>
  <si>
    <t>Email</t>
  </si>
  <si>
    <t>Phone</t>
  </si>
  <si>
    <t>Monday-Friday</t>
  </si>
  <si>
    <t>Saturday</t>
  </si>
  <si>
    <t>Sunday</t>
  </si>
  <si>
    <t>Holidays</t>
  </si>
  <si>
    <t>PART II – ENERGY SOURCES</t>
  </si>
  <si>
    <t xml:space="preserve"> Heating Oil</t>
  </si>
  <si>
    <t xml:space="preserve"> Electricity</t>
  </si>
  <si>
    <t xml:space="preserve"> Natural Gas</t>
  </si>
  <si>
    <t xml:space="preserve">  Propane</t>
  </si>
  <si>
    <t xml:space="preserve"> Wood</t>
  </si>
  <si>
    <t xml:space="preserve"> Coal</t>
  </si>
  <si>
    <t>Other energy sources? Describe</t>
  </si>
  <si>
    <t>1. Please check every energy source you use in the table below.  If known, please enter the base rate you pay for the energy source.</t>
  </si>
  <si>
    <t>Building Square Footage</t>
  </si>
  <si>
    <t>Primary Operating Hours</t>
  </si>
  <si>
    <t>Average # of Occupants During Operating Hours</t>
  </si>
  <si>
    <t xml:space="preserve"> $ /gallon</t>
  </si>
  <si>
    <t xml:space="preserve"> $ / kWh</t>
  </si>
  <si>
    <t xml:space="preserve"> $ / CCF</t>
  </si>
  <si>
    <t xml:space="preserve"> $ / gal</t>
  </si>
  <si>
    <t xml:space="preserve"> $ / cord</t>
  </si>
  <si>
    <t xml:space="preserve"> $ / ton</t>
  </si>
  <si>
    <r>
      <t xml:space="preserve">2. Provide utilities bills for the </t>
    </r>
    <r>
      <rPr>
        <i/>
        <u/>
        <sz val="14"/>
        <color indexed="8"/>
        <rFont val="Calibri"/>
        <family val="2"/>
      </rPr>
      <t>most recent two-year period</t>
    </r>
    <r>
      <rPr>
        <sz val="14"/>
        <color indexed="8"/>
        <rFont val="Calibri"/>
        <family val="2"/>
      </rPr>
      <t xml:space="preserve"> for </t>
    </r>
    <r>
      <rPr>
        <i/>
        <u/>
        <sz val="14"/>
        <color indexed="8"/>
        <rFont val="Calibri"/>
        <family val="2"/>
      </rPr>
      <t>each energy source</t>
    </r>
    <r>
      <rPr>
        <sz val="14"/>
        <color indexed="8"/>
        <rFont val="Calibri"/>
        <family val="2"/>
      </rPr>
      <t xml:space="preserve"> you use.</t>
    </r>
  </si>
  <si>
    <t>1 CF ≈ 1,000 Btu's</t>
  </si>
  <si>
    <t>First Name</t>
  </si>
  <si>
    <t>Last Name</t>
  </si>
  <si>
    <t>Contact Person</t>
  </si>
  <si>
    <t>Municipal Government/Subdivision</t>
  </si>
  <si>
    <t>Other</t>
  </si>
  <si>
    <t>Building Usage</t>
  </si>
  <si>
    <t>Accomodation Services</t>
  </si>
  <si>
    <t>Education - K - 12</t>
  </si>
  <si>
    <t>Food Service and Drinking Places</t>
  </si>
  <si>
    <t>Health Care - Hospitals</t>
  </si>
  <si>
    <t>Health Care - Nursing/Residential Care</t>
  </si>
  <si>
    <t>Mall</t>
  </si>
  <si>
    <t>Office</t>
  </si>
  <si>
    <t>Public Assembly</t>
  </si>
  <si>
    <t>Public Order and Safety</t>
  </si>
  <si>
    <t>Residential - Multi-Family</t>
  </si>
  <si>
    <t>Residential - Single Family</t>
  </si>
  <si>
    <t>Retail - Food</t>
  </si>
  <si>
    <t>Retail - non-food</t>
  </si>
  <si>
    <t>Warehousing and Wholesale</t>
  </si>
  <si>
    <t>Facility Owned By</t>
  </si>
  <si>
    <t>Regional Education Attendance Area</t>
  </si>
  <si>
    <t>Building Type</t>
  </si>
  <si>
    <t>Masonry</t>
  </si>
  <si>
    <t>Mixed</t>
  </si>
  <si>
    <t>Steel</t>
  </si>
  <si>
    <t>Wood Frame</t>
  </si>
  <si>
    <t>States</t>
  </si>
  <si>
    <t>AL</t>
  </si>
  <si>
    <t>AK</t>
  </si>
  <si>
    <t>AS</t>
  </si>
  <si>
    <t>AZ</t>
  </si>
  <si>
    <t>AR</t>
  </si>
  <si>
    <t>CA</t>
  </si>
  <si>
    <t>CO</t>
  </si>
  <si>
    <t>CT</t>
  </si>
  <si>
    <t>DE</t>
  </si>
  <si>
    <t>DC</t>
  </si>
  <si>
    <t>FM</t>
  </si>
  <si>
    <t>FL</t>
  </si>
  <si>
    <t>GA</t>
  </si>
  <si>
    <t>GU</t>
  </si>
  <si>
    <t>HI</t>
  </si>
  <si>
    <t>ID</t>
  </si>
  <si>
    <t>IL</t>
  </si>
  <si>
    <t>IN</t>
  </si>
  <si>
    <t>IA</t>
  </si>
  <si>
    <t>KS</t>
  </si>
  <si>
    <t>KY</t>
  </si>
  <si>
    <t>LA</t>
  </si>
  <si>
    <t>ME</t>
  </si>
  <si>
    <t>MH</t>
  </si>
  <si>
    <t>MD</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</si>
  <si>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</si>
  <si>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</si>
  <si>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</si>
  <si>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</si>
  <si>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</si>
  <si>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</si>
  <si>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</si>
  <si>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</si>
  <si>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</si>
  <si>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</si>
  <si>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</si>
  <si>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</si>
  <si>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</si>
  <si>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</si>
  <si>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</si>
  <si>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</si>
  <si>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</si>
  <si>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</si>
  <si>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</si>
  <si>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</si>
  <si>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</si>
  <si>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</si>
  <si>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</si>
  <si>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</si>
  <si>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</si>
  <si>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</si>
  <si>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</si>
  <si>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</si>
  <si>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</si>
  <si>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</si>
  <si>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WA</t>
  </si>
  <si>
    <t>WV</t>
  </si>
  <si>
    <t>WI</t>
  </si>
  <si>
    <t>WY</t>
  </si>
  <si>
    <t>Facility City</t>
  </si>
  <si>
    <t>Facility Address</t>
  </si>
  <si>
    <t>Facility Zip</t>
  </si>
  <si>
    <t>Middle Name</t>
  </si>
  <si>
    <t>Mailing Address</t>
  </si>
  <si>
    <t>City</t>
  </si>
  <si>
    <t>State</t>
  </si>
  <si>
    <t>Zip</t>
  </si>
  <si>
    <t>Consumption (Gal)</t>
  </si>
  <si>
    <t>Oil Cost ($)</t>
  </si>
  <si>
    <t>Propane</t>
  </si>
  <si>
    <t>Propane Gas Cost ($)</t>
  </si>
  <si>
    <t>Coal</t>
  </si>
  <si>
    <t>Coal Cost ($)</t>
  </si>
  <si>
    <t>Demand Cost ($)</t>
  </si>
  <si>
    <t>Consumption (Cords)</t>
  </si>
  <si>
    <t>Consumption (Tons)</t>
  </si>
  <si>
    <t>Wood Cost ($)</t>
  </si>
  <si>
    <t>Buiding Size Input (sf) =</t>
  </si>
  <si>
    <t>Renovations</t>
  </si>
  <si>
    <t>Details</t>
  </si>
  <si>
    <t>Btus/CCF =</t>
  </si>
  <si>
    <t>Btus/kWh =</t>
  </si>
  <si>
    <t>Demand Use</t>
  </si>
  <si>
    <t>Btus/Gal =</t>
  </si>
  <si>
    <t>Btus/Ton =</t>
  </si>
  <si>
    <t>Btus/Cord =</t>
  </si>
  <si>
    <t>Date (mm/dd/yyyy)</t>
  </si>
  <si>
    <t>#1 Fuel Oil</t>
  </si>
  <si>
    <t>#2 Fuel Oil</t>
  </si>
  <si>
    <t>Wood - Spruce</t>
  </si>
  <si>
    <t>Wood - Birch</t>
  </si>
  <si>
    <t>Steam</t>
  </si>
  <si>
    <t>Consumption (1000 pounds)</t>
  </si>
  <si>
    <t>Btus/1000 pounds =</t>
  </si>
  <si>
    <t>Btus/Btu =</t>
  </si>
  <si>
    <t>Hot Water</t>
  </si>
  <si>
    <t>Hot Water Cost ($)</t>
  </si>
  <si>
    <t>Steam Cost ($)</t>
  </si>
  <si>
    <t>Department of Transportation</t>
  </si>
  <si>
    <t>Department of Corrections</t>
  </si>
  <si>
    <t>Department of Natural Resources</t>
  </si>
  <si>
    <t>Department of Education</t>
  </si>
  <si>
    <t>Department of Fish and Game</t>
  </si>
  <si>
    <t>Department of Health and Social Services</t>
  </si>
  <si>
    <t>Department of Labor</t>
  </si>
  <si>
    <t>Department of Military and Veteran Affairs</t>
  </si>
  <si>
    <t>Department of Public Safety</t>
  </si>
  <si>
    <t>Tribal Government - ANTHC</t>
  </si>
  <si>
    <t>Department of Environmental Conservation</t>
  </si>
  <si>
    <t>Dept-Other</t>
  </si>
  <si>
    <t>University of Alaska</t>
  </si>
  <si>
    <t>Department of Administration</t>
  </si>
  <si>
    <t>Alaska Housing Finance Corporation (AHFC)</t>
  </si>
  <si>
    <t>Demand Use (CCF)</t>
  </si>
  <si>
    <t>Demand Use (kW)</t>
  </si>
  <si>
    <t>Facility Notes</t>
  </si>
  <si>
    <t>Version</t>
  </si>
  <si>
    <t>Renovation Notes</t>
  </si>
  <si>
    <t>ARIS Web Form Instructions:</t>
  </si>
  <si>
    <t xml:space="preserve">*To guide you through this process, comments have been added to many of the fields that require specific data formats.  If you see a red triangle in the upper right corner of a cell, hover over the cell with your mouse, and the comment will become visible. </t>
  </si>
  <si>
    <t>***This form has been developed to upload benchmarking data into the ARIS database. For proper upload, do not delete lookups tab.</t>
  </si>
  <si>
    <t>Energy Notes</t>
  </si>
  <si>
    <t>Enter Year 1</t>
  </si>
  <si>
    <t>Enter Year 2</t>
  </si>
  <si>
    <t>Total Energy Use (kBtu)</t>
  </si>
  <si>
    <t>Total Energy Cost ($)</t>
  </si>
  <si>
    <t>Energy Utilization Index (kBtu/sf)</t>
  </si>
  <si>
    <t>Energy Cost Index ($/sf)</t>
  </si>
  <si>
    <t xml:space="preserve">**In order for this spreadsheet to upload into the ARIS database, specified formats for dates must be followed. Look to the comments to see these formats. Where a pull down menu appears, use the menu choices, and do not overwrite, as this will prevent the upload to the database. </t>
  </si>
  <si>
    <t>****NEW****
Two years of data may be entered on the Benchmark Spreadsheet. You may specify the years entered at the top of each energy chart. Entries are no longer limited to just 2009 and 2010. Reference the screenshot to the right ---&gt;</t>
  </si>
  <si>
    <r>
      <t xml:space="preserve">****To Create additional worksheets, right-click on one of the Benchmark tabs, which should be any tab other than the ones labeled "Instructions" or "Lookups". Select the option "Move or Copy". 
In the window that opens ensure the book selected is the current workbook file. Choose where you would like the new sheet to be placed - usually at the end of the existing sheets. Be sure to check the box "Create a copy". Click OK and the new sheet will appear at the bottom of the workbook. Rename the sheet and edit Benchmark information. </t>
    </r>
    <r>
      <rPr>
        <b/>
        <sz val="11"/>
        <color theme="1"/>
        <rFont val="Calibri"/>
        <family val="2"/>
        <scheme val="minor"/>
      </rPr>
      <t xml:space="preserve">Please note that all of the Benchmark data will be copied to the new sheet, so be sure to edit all of the fields for the new facility. </t>
    </r>
    <r>
      <rPr>
        <b/>
        <sz val="11"/>
        <color rgb="FFFF0000"/>
        <rFont val="Calibri"/>
        <family val="2"/>
        <scheme val="minor"/>
      </rPr>
      <t>Note that the new worksheets must be created in this manner. Copying and pasting from one sheet to a new sheet will not capture the named ranges that are required when uploading into ARIS Web.</t>
    </r>
  </si>
  <si>
    <t>Building Name / Identifier</t>
  </si>
  <si>
    <t>Facility Owner</t>
  </si>
  <si>
    <t>Education - University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</si>
</sst>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8" formatCode="&quot;$&quot;#,##0.00_);[Red]\(&quot;$&quot;#,##0.00\)"/>
    <numFmt numFmtId="44" formatCode="_(&quot;$&quot;* #,##0.00_);_(&quot;$&quot;* \(#,##0.00\);_(&quot;$&quot;* &quot;-&quot;??_);_(@_)"/>
    <numFmt numFmtId="164" formatCode="&quot;$&quot;#,##0"/>
    <numFmt numFmtId="165" formatCode="&quot;$&quot;#,##0.000"/>
    <numFmt numFmtId="166" formatCode="#,##0.0"/>
    <numFmt numFmtId="167" formatCode="&quot;$&quot;#,##0.00"/>
    <numFmt numFmtId="168" formatCode="mm/dd/yyyy"/>
    <numFmt numFmtId="169" formatCode="0.0"/>
  </numFmts>
  <fonts count="39" x14ac:knownFonts="1">
    <font>
      <sz val="11"/>
      <color theme="1"/>
      <name val="Calibri"/>
      <family val="2"/>
      <scheme val="minor"/>
    </font>
    <font>
      <sz val="11"/>
      <color theme="1"/>
      <name val="Calibri"/>
      <family val="2"/>
      <scheme val="minor"/>
    </font>
    <font>
      <b/>
      <sz val="14"/>
      <color theme="1"/>
      <name val="Arial"/>
      <family val="2"/>
    </font>
    <font>
      <sz val="14"/>
      <color theme="1"/>
      <name val="Calibri"/>
      <family val="2"/>
      <scheme val="minor"/>
    </font>
    <font>
      <b/>
      <sz val="15"/>
      <color theme="1"/>
      <name val="Arial"/>
      <family val="2"/>
    </font>
    <font>
      <b/>
      <sz val="15"/>
      <color theme="1"/>
      <name val="Calibri"/>
      <family val="2"/>
      <scheme val="minor"/>
    </font>
    <font>
      <b/>
      <sz val="14"/>
      <color theme="1"/>
      <name val="Calibri"/>
      <family val="2"/>
      <scheme val="minor"/>
    </font>
    <font>
      <b/>
      <sz val="16"/>
      <color theme="1"/>
      <name val="Arial"/>
      <family val="2"/>
    </font>
    <font>
      <sz val="16"/>
      <color theme="1"/>
      <name val="Calibri"/>
      <family val="2"/>
      <scheme val="minor"/>
    </font>
    <font>
      <sz val="16"/>
      <color theme="1"/>
      <name val="Arial"/>
      <family val="2"/>
    </font>
    <font>
      <b/>
      <i/>
      <u/>
      <sz val="16"/>
      <color rgb="FF0070C0"/>
      <name val="Arial"/>
      <family val="2"/>
    </font>
    <font>
      <sz val="16"/>
      <color theme="5"/>
      <name val="Arial"/>
      <family val="2"/>
    </font>
    <font>
      <b/>
      <i/>
      <sz val="16"/>
      <color theme="1"/>
      <name val="Arial"/>
      <family val="2"/>
    </font>
    <font>
      <sz val="16"/>
      <color rgb="FFFF0000"/>
      <name val="Arial"/>
      <family val="2"/>
    </font>
    <font>
      <b/>
      <sz val="16"/>
      <color rgb="FFFF0000"/>
      <name val="Arial"/>
      <family val="2"/>
    </font>
    <font>
      <sz val="16"/>
      <color rgb="FFFF0000"/>
      <name val="Calibri"/>
      <family val="2"/>
      <scheme val="minor"/>
    </font>
    <font>
      <sz val="16"/>
      <color theme="5"/>
      <name val="Calibri"/>
      <family val="2"/>
      <scheme val="minor"/>
    </font>
    <font>
      <b/>
      <i/>
      <u/>
      <sz val="16"/>
      <color theme="1"/>
      <name val="Arial"/>
      <family val="2"/>
    </font>
    <font>
      <b/>
      <sz val="14"/>
      <color theme="1"/>
      <name val="Calibri"/>
      <family val="2"/>
    </font>
    <font>
      <b/>
      <sz val="16"/>
      <color theme="1"/>
      <name val="Calibri"/>
      <family val="2"/>
    </font>
    <font>
      <u/>
      <sz val="11"/>
      <color theme="10"/>
      <name val="Calibri"/>
      <family val="2"/>
    </font>
    <font>
      <sz val="14"/>
      <color theme="1"/>
      <name val="Calibri"/>
      <family val="2"/>
    </font>
    <font>
      <u/>
      <sz val="14"/>
      <color theme="10"/>
      <name val="Calibri"/>
      <family val="2"/>
    </font>
    <font>
      <i/>
      <u/>
      <sz val="14"/>
      <color indexed="8"/>
      <name val="Calibri"/>
      <family val="2"/>
    </font>
    <font>
      <sz val="14"/>
      <color indexed="8"/>
      <name val="Calibri"/>
      <family val="2"/>
    </font>
    <font>
      <b/>
      <sz val="11"/>
      <color theme="1"/>
      <name val="Calibri"/>
      <family val="2"/>
      <scheme val="minor"/>
    </font>
    <font>
      <sz val="11"/>
      <color theme="1"/>
      <name val="Calibri"/>
      <family val="2"/>
    </font>
    <font>
      <b/>
      <sz val="11"/>
      <color theme="1"/>
      <name val="Calibri"/>
      <family val="2"/>
    </font>
    <font>
      <sz val="10"/>
      <color theme="1"/>
      <name val="Arial Unicode MS"/>
      <family val="2"/>
    </font>
    <font>
      <b/>
      <sz val="12"/>
      <color theme="1"/>
      <name val="Arial"/>
      <family val="2"/>
    </font>
    <font>
      <sz val="14"/>
      <color theme="1"/>
      <name val="Arial"/>
      <family val="2"/>
    </font>
    <font>
      <sz val="12"/>
      <color theme="1"/>
      <name val="Arial"/>
      <family val="2"/>
    </font>
    <font>
      <sz val="9"/>
      <color indexed="81"/>
      <name val="Tahoma"/>
      <family val="2"/>
    </font>
    <font>
      <b/>
      <sz val="9"/>
      <color indexed="81"/>
      <name val="Tahoma"/>
      <family val="2"/>
    </font>
    <font>
      <sz val="8"/>
      <color indexed="81"/>
      <name val="Tahoma"/>
      <family val="2"/>
    </font>
    <font>
      <u/>
      <sz val="11"/>
      <color theme="11"/>
      <name val="Calibri"/>
      <family val="2"/>
      <scheme val="minor"/>
    </font>
    <font>
      <b/>
      <sz val="11"/>
      <color rgb="FFFF0000"/>
      <name val="Calibri"/>
      <family val="2"/>
      <scheme val="minor"/>
    </font>
    <font>
      <sz val="9"/>
      <color indexed="81"/>
      <name val="Tahoma"/>
      <charset val="1"/>
    </font>
    <font>
      <b/>
      <sz val="9"/>
      <color indexed="81"/>
      <name val="Tahoma"/>
      <charset val="1"/>
    </font>
  </fonts>
  <fills count="1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66"/>
        <bgColor indexed="64"/>
      </patternFill>
    </fill>
    <fill>
      <patternFill patternType="solid">
        <fgColor rgb="FFFDE9D9"/>
        <bgColor indexed="64"/>
      </patternFill>
    </fill>
    <fill>
      <patternFill patternType="solid">
        <fgColor rgb="FFFFFF99"/>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auto="1"/>
      </right>
      <top/>
      <bottom/>
      <diagonal/>
    </border>
    <border>
      <left style="medium">
        <color auto="1"/>
      </left>
      <right style="thin">
        <color rgb="FF000000"/>
      </right>
      <top style="thin">
        <color rgb="FF000000"/>
      </top>
      <bottom/>
      <diagonal/>
    </border>
    <border>
      <left style="medium">
        <color auto="1"/>
      </left>
      <right style="thin">
        <color rgb="FF000000"/>
      </right>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medium">
        <color auto="1"/>
      </left>
      <right/>
      <top/>
      <bottom style="thin">
        <color auto="1"/>
      </bottom>
      <diagonal/>
    </border>
    <border>
      <left style="thin">
        <color rgb="FF000000"/>
      </left>
      <right/>
      <top style="thin">
        <color rgb="FF000000"/>
      </top>
      <bottom/>
      <diagonal/>
    </border>
    <border>
      <left style="medium">
        <color auto="1"/>
      </left>
      <right/>
      <top style="thin">
        <color auto="1"/>
      </top>
      <bottom/>
      <diagonal/>
    </border>
    <border>
      <left style="thin">
        <color auto="1"/>
      </left>
      <right style="thin">
        <color auto="1"/>
      </right>
      <top style="thin">
        <color auto="1"/>
      </top>
      <bottom style="thin">
        <color rgb="FF000000"/>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rgb="FF000000"/>
      </right>
      <top style="thin">
        <color auto="1"/>
      </top>
      <bottom style="thin">
        <color rgb="FF000000"/>
      </bottom>
      <diagonal/>
    </border>
    <border>
      <left style="thin">
        <color rgb="FF000000"/>
      </left>
      <right style="medium">
        <color auto="1"/>
      </right>
      <top style="thin">
        <color auto="1"/>
      </top>
      <bottom style="thin">
        <color rgb="FF000000"/>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thin">
        <color rgb="FF000000"/>
      </top>
      <bottom style="thin">
        <color auto="1"/>
      </bottom>
      <diagonal/>
    </border>
    <border>
      <left/>
      <right style="medium">
        <color auto="1"/>
      </right>
      <top style="thin">
        <color rgb="FF000000"/>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rgb="FF000000"/>
      </bottom>
      <diagonal/>
    </border>
    <border>
      <left style="thin">
        <color auto="1"/>
      </left>
      <right/>
      <top style="medium">
        <color auto="1"/>
      </top>
      <bottom/>
      <diagonal/>
    </border>
    <border>
      <left style="thin">
        <color auto="1"/>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medium">
        <color auto="1"/>
      </left>
      <right/>
      <top style="thin">
        <color rgb="FF000000"/>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medium">
        <color auto="1"/>
      </right>
      <top style="thin">
        <color auto="1"/>
      </top>
      <bottom/>
      <diagonal/>
    </border>
    <border>
      <left/>
      <right style="medium">
        <color auto="1"/>
      </right>
      <top/>
      <bottom style="thin">
        <color auto="1"/>
      </bottom>
      <diagonal/>
    </border>
  </borders>
  <cellStyleXfs count="8">
    <xf numFmtId="0" fontId="0" fillId="0" borderId="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304">
    <xf numFmtId="0" fontId="0" fillId="0" borderId="0" xfId="0"/>
    <xf numFmtId="5" fontId="0" fillId="0" borderId="0" xfId="1" applyNumberFormat="1" applyFont="1"/>
    <xf numFmtId="0" fontId="2" fillId="0" borderId="0" xfId="0" applyFont="1"/>
    <xf numFmtId="0" fontId="3" fillId="0" borderId="0" xfId="0" applyFont="1"/>
    <xf numFmtId="0" fontId="4" fillId="0" borderId="0" xfId="0" applyFont="1"/>
    <xf numFmtId="0" fontId="5" fillId="0" borderId="0" xfId="0" applyFont="1"/>
    <xf numFmtId="0" fontId="3" fillId="2" borderId="1" xfId="0" applyFont="1" applyFill="1" applyBorder="1" applyAlignment="1">
      <alignment horizontal="center"/>
    </xf>
    <xf numFmtId="0" fontId="3" fillId="0" borderId="0" xfId="0" applyFont="1" applyAlignment="1">
      <alignment horizont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0" fontId="0" fillId="4" borderId="0" xfId="0" applyFill="1"/>
    <xf numFmtId="0" fontId="3" fillId="4" borderId="0" xfId="0" applyFont="1" applyFill="1"/>
    <xf numFmtId="0" fontId="0" fillId="5" borderId="0" xfId="0" applyFill="1"/>
    <xf numFmtId="0" fontId="3" fillId="6" borderId="1" xfId="0" applyFont="1" applyFill="1" applyBorder="1" applyAlignment="1">
      <alignment horizontal="center"/>
    </xf>
    <xf numFmtId="0" fontId="0" fillId="6" borderId="0" xfId="0" applyFill="1"/>
    <xf numFmtId="0" fontId="3" fillId="7" borderId="1" xfId="0" applyFont="1" applyFill="1" applyBorder="1" applyAlignment="1">
      <alignment horizontal="center"/>
    </xf>
    <xf numFmtId="0" fontId="0" fillId="7" borderId="0" xfId="0" applyFill="1"/>
    <xf numFmtId="0" fontId="3" fillId="8" borderId="1" xfId="0" applyFont="1" applyFill="1" applyBorder="1" applyAlignment="1">
      <alignment horizontal="center"/>
    </xf>
    <xf numFmtId="17" fontId="3" fillId="8" borderId="1" xfId="0" applyNumberFormat="1" applyFont="1" applyFill="1" applyBorder="1" applyAlignment="1">
      <alignment horizontal="center"/>
    </xf>
    <xf numFmtId="0" fontId="3" fillId="8" borderId="0" xfId="0" applyFont="1" applyFill="1"/>
    <xf numFmtId="164" fontId="3" fillId="8" borderId="1" xfId="0" applyNumberFormat="1" applyFont="1" applyFill="1" applyBorder="1" applyAlignment="1">
      <alignment horizontal="center"/>
    </xf>
    <xf numFmtId="165" fontId="3" fillId="8" borderId="1" xfId="0" applyNumberFormat="1" applyFont="1" applyFill="1" applyBorder="1" applyAlignment="1">
      <alignment horizontal="center"/>
    </xf>
    <xf numFmtId="0" fontId="0" fillId="8" borderId="0" xfId="0" applyFill="1"/>
    <xf numFmtId="164" fontId="3" fillId="8" borderId="1" xfId="0" applyNumberFormat="1" applyFont="1" applyFill="1" applyBorder="1" applyAlignment="1">
      <alignment horizontal="center" vertical="center"/>
    </xf>
    <xf numFmtId="0" fontId="7" fillId="0" borderId="0" xfId="0" applyFont="1"/>
    <xf numFmtId="0" fontId="8" fillId="0" borderId="0" xfId="0" applyFont="1"/>
    <xf numFmtId="5" fontId="8" fillId="0" borderId="0" xfId="1" applyNumberFormat="1" applyFont="1"/>
    <xf numFmtId="0" fontId="9" fillId="0" borderId="0" xfId="0" applyFont="1"/>
    <xf numFmtId="3" fontId="9" fillId="0" borderId="0" xfId="0" applyNumberFormat="1" applyFont="1"/>
    <xf numFmtId="0" fontId="11" fillId="0" borderId="0" xfId="0" applyFont="1"/>
    <xf numFmtId="4" fontId="7" fillId="0" borderId="0" xfId="0" applyNumberFormat="1" applyFont="1"/>
    <xf numFmtId="3" fontId="7" fillId="0" borderId="0" xfId="1" applyNumberFormat="1" applyFont="1"/>
    <xf numFmtId="3" fontId="7" fillId="0" borderId="0" xfId="0" applyNumberFormat="1" applyFont="1"/>
    <xf numFmtId="3" fontId="7" fillId="0" borderId="0" xfId="0" applyNumberFormat="1" applyFont="1" applyAlignment="1"/>
    <xf numFmtId="164" fontId="9" fillId="0" borderId="0" xfId="0" applyNumberFormat="1" applyFont="1"/>
    <xf numFmtId="3" fontId="9" fillId="0" borderId="0" xfId="0" applyNumberFormat="1" applyFont="1" applyAlignment="1"/>
    <xf numFmtId="0" fontId="12" fillId="0" borderId="0" xfId="0" applyFont="1"/>
    <xf numFmtId="5" fontId="9" fillId="0" borderId="0" xfId="0" applyNumberFormat="1" applyFont="1"/>
    <xf numFmtId="0" fontId="12" fillId="0" borderId="0" xfId="0" applyFont="1" applyAlignment="1"/>
    <xf numFmtId="7" fontId="7" fillId="0" borderId="0" xfId="0" applyNumberFormat="1" applyFont="1"/>
    <xf numFmtId="0" fontId="15" fillId="0" borderId="0" xfId="0" applyFont="1"/>
    <xf numFmtId="4" fontId="13" fillId="0" borderId="0" xfId="0" applyNumberFormat="1" applyFont="1" applyAlignment="1">
      <alignment horizontal="right"/>
    </xf>
    <xf numFmtId="4" fontId="14" fillId="0" borderId="0" xfId="0" applyNumberFormat="1" applyFont="1" applyAlignment="1">
      <alignment horizontal="right"/>
    </xf>
    <xf numFmtId="0" fontId="16" fillId="0" borderId="0" xfId="0" applyFont="1"/>
    <xf numFmtId="0" fontId="17" fillId="0" borderId="0" xfId="0" applyFont="1"/>
    <xf numFmtId="0" fontId="18" fillId="0" borderId="24" xfId="0" applyFont="1" applyBorder="1" applyAlignment="1">
      <alignment horizontal="left"/>
    </xf>
    <xf numFmtId="5" fontId="3" fillId="0" borderId="0" xfId="1" applyNumberFormat="1" applyFont="1"/>
    <xf numFmtId="0" fontId="18" fillId="0" borderId="20" xfId="0" applyFont="1" applyBorder="1" applyAlignment="1">
      <alignment vertical="top" wrapText="1"/>
    </xf>
    <xf numFmtId="0" fontId="21" fillId="0" borderId="27" xfId="0" applyFont="1" applyBorder="1" applyAlignment="1">
      <alignment vertical="top" wrapText="1"/>
    </xf>
    <xf numFmtId="0" fontId="18" fillId="0" borderId="28" xfId="0" applyFont="1" applyBorder="1" applyAlignment="1">
      <alignment vertical="top" wrapText="1"/>
    </xf>
    <xf numFmtId="0" fontId="21" fillId="0" borderId="24" xfId="0" applyFont="1" applyBorder="1" applyAlignment="1">
      <alignment wrapText="1"/>
    </xf>
    <xf numFmtId="0" fontId="21" fillId="0" borderId="0" xfId="0" applyFont="1" applyBorder="1" applyAlignment="1">
      <alignment wrapText="1"/>
    </xf>
    <xf numFmtId="0" fontId="21" fillId="0" borderId="10" xfId="0" applyFont="1" applyBorder="1" applyAlignment="1">
      <alignment wrapText="1"/>
    </xf>
    <xf numFmtId="0" fontId="3" fillId="0" borderId="0" xfId="0" applyFont="1" applyBorder="1"/>
    <xf numFmtId="0" fontId="3" fillId="0" borderId="10" xfId="0" applyFont="1" applyBorder="1"/>
    <xf numFmtId="0" fontId="3" fillId="0" borderId="24" xfId="0" applyFont="1" applyBorder="1"/>
    <xf numFmtId="0" fontId="21" fillId="0" borderId="12" xfId="0" applyFont="1" applyBorder="1" applyAlignment="1">
      <alignment vertical="top" wrapText="1"/>
    </xf>
    <xf numFmtId="0" fontId="21" fillId="0" borderId="8" xfId="0" applyFont="1" applyBorder="1" applyAlignment="1">
      <alignment vertical="top" wrapText="1"/>
    </xf>
    <xf numFmtId="0" fontId="21" fillId="0" borderId="9" xfId="0" applyFont="1" applyBorder="1" applyAlignment="1">
      <alignment vertical="top" wrapText="1"/>
    </xf>
    <xf numFmtId="167" fontId="3" fillId="4" borderId="1" xfId="0" applyNumberFormat="1" applyFont="1" applyFill="1" applyBorder="1" applyAlignment="1">
      <alignment horizontal="center" vertical="center"/>
    </xf>
    <xf numFmtId="167" fontId="3" fillId="3" borderId="1" xfId="1" applyNumberFormat="1" applyFont="1" applyFill="1" applyBorder="1" applyAlignment="1">
      <alignment horizontal="center"/>
    </xf>
    <xf numFmtId="167" fontId="3" fillId="3" borderId="1" xfId="0" applyNumberFormat="1" applyFont="1" applyFill="1" applyBorder="1" applyAlignment="1">
      <alignment horizontal="center"/>
    </xf>
    <xf numFmtId="167" fontId="3" fillId="0" borderId="1" xfId="0" applyNumberFormat="1" applyFont="1" applyBorder="1" applyAlignment="1">
      <alignment horizontal="center"/>
    </xf>
    <xf numFmtId="167" fontId="3" fillId="6" borderId="1" xfId="0" applyNumberFormat="1" applyFont="1" applyFill="1" applyBorder="1" applyAlignment="1">
      <alignment horizontal="center"/>
    </xf>
    <xf numFmtId="167" fontId="3" fillId="7" borderId="1" xfId="0" applyNumberFormat="1" applyFont="1" applyFill="1" applyBorder="1" applyAlignment="1">
      <alignment horizontal="center"/>
    </xf>
    <xf numFmtId="167" fontId="3" fillId="7" borderId="2" xfId="0" applyNumberFormat="1" applyFont="1" applyFill="1" applyBorder="1" applyAlignment="1">
      <alignment horizontal="center"/>
    </xf>
    <xf numFmtId="3" fontId="3" fillId="3" borderId="1" xfId="0" applyNumberFormat="1" applyFont="1" applyFill="1" applyBorder="1" applyAlignment="1">
      <alignment horizontal="center" vertical="center"/>
    </xf>
    <xf numFmtId="0" fontId="0" fillId="0" borderId="0" xfId="0" applyFont="1" applyAlignment="1">
      <alignment horizontal="left"/>
    </xf>
    <xf numFmtId="0" fontId="25" fillId="0" borderId="0" xfId="0" applyFont="1"/>
    <xf numFmtId="0" fontId="26" fillId="0" borderId="0" xfId="0" applyFont="1" applyBorder="1" applyAlignment="1">
      <alignment vertical="top" wrapText="1"/>
    </xf>
    <xf numFmtId="0" fontId="25" fillId="0" borderId="0" xfId="0" applyFont="1" applyBorder="1"/>
    <xf numFmtId="0" fontId="26" fillId="0" borderId="0" xfId="0" applyFont="1" applyBorder="1" applyAlignment="1">
      <alignment horizontal="left" vertical="top" wrapText="1"/>
    </xf>
    <xf numFmtId="0" fontId="0" fillId="0" borderId="0" xfId="0" applyBorder="1"/>
    <xf numFmtId="0" fontId="27" fillId="0" borderId="0" xfId="0" applyFont="1" applyFill="1" applyBorder="1" applyAlignment="1">
      <alignment vertical="top" wrapText="1"/>
    </xf>
    <xf numFmtId="0" fontId="28" fillId="0" borderId="0" xfId="0" applyFont="1" applyAlignment="1">
      <alignment horizontal="left" vertical="center" wrapText="1"/>
    </xf>
    <xf numFmtId="0" fontId="3" fillId="0" borderId="0" xfId="0" applyFont="1"/>
    <xf numFmtId="5" fontId="3" fillId="0" borderId="0" xfId="1" applyNumberFormat="1" applyFont="1"/>
    <xf numFmtId="0" fontId="6" fillId="0" borderId="1" xfId="0" applyFont="1" applyBorder="1"/>
    <xf numFmtId="0" fontId="3" fillId="2" borderId="1" xfId="0" applyFont="1" applyFill="1" applyBorder="1" applyAlignment="1">
      <alignment horizontal="center"/>
    </xf>
    <xf numFmtId="164" fontId="3" fillId="4"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0" fillId="0" borderId="0" xfId="0"/>
    <xf numFmtId="5" fontId="0" fillId="0" borderId="0" xfId="1" applyNumberFormat="1" applyFont="1"/>
    <xf numFmtId="0" fontId="3" fillId="0" borderId="0" xfId="0" applyFont="1"/>
    <xf numFmtId="0" fontId="4" fillId="0" borderId="0" xfId="0" applyFont="1"/>
    <xf numFmtId="0" fontId="5" fillId="0" borderId="0" xfId="0" applyFont="1"/>
    <xf numFmtId="0" fontId="3" fillId="2" borderId="1" xfId="0" applyFont="1" applyFill="1" applyBorder="1" applyAlignment="1">
      <alignment horizontal="center"/>
    </xf>
    <xf numFmtId="5" fontId="3" fillId="2" borderId="1" xfId="1" applyNumberFormat="1" applyFont="1" applyFill="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center"/>
    </xf>
    <xf numFmtId="4" fontId="3" fillId="3" borderId="1" xfId="0" applyNumberFormat="1" applyFont="1" applyFill="1" applyBorder="1" applyAlignment="1">
      <alignment horizontal="center" vertical="center"/>
    </xf>
    <xf numFmtId="5" fontId="3" fillId="3" borderId="1" xfId="1" applyNumberFormat="1" applyFont="1"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3" fillId="5" borderId="1" xfId="0" applyFont="1" applyFill="1" applyBorder="1" applyAlignment="1">
      <alignment horizontal="center"/>
    </xf>
    <xf numFmtId="0" fontId="3" fillId="8" borderId="1" xfId="0" applyFont="1" applyFill="1" applyBorder="1" applyAlignment="1">
      <alignment horizontal="center"/>
    </xf>
    <xf numFmtId="0" fontId="3" fillId="8" borderId="1" xfId="0" applyFont="1" applyFill="1" applyBorder="1" applyAlignment="1">
      <alignment horizontal="center" vertical="center"/>
    </xf>
    <xf numFmtId="17" fontId="3" fillId="8" borderId="1" xfId="0" applyNumberFormat="1" applyFont="1" applyFill="1" applyBorder="1" applyAlignment="1">
      <alignment horizontal="center" vertical="center"/>
    </xf>
    <xf numFmtId="14" fontId="3" fillId="8" borderId="1" xfId="0" applyNumberFormat="1" applyFont="1" applyFill="1" applyBorder="1" applyAlignment="1">
      <alignment horizontal="center" vertical="center"/>
    </xf>
    <xf numFmtId="5" fontId="3" fillId="8" borderId="1" xfId="1" applyNumberFormat="1" applyFont="1" applyFill="1" applyBorder="1" applyAlignment="1">
      <alignment horizontal="center" vertical="center"/>
    </xf>
    <xf numFmtId="0" fontId="3" fillId="5" borderId="1" xfId="0" applyFont="1" applyFill="1" applyBorder="1" applyAlignment="1">
      <alignment horizontal="center" vertical="center"/>
    </xf>
    <xf numFmtId="4" fontId="3" fillId="4"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4" fontId="3" fillId="8" borderId="1" xfId="0" applyNumberFormat="1" applyFont="1" applyFill="1" applyBorder="1" applyAlignment="1">
      <alignment horizontal="center" vertical="center"/>
    </xf>
    <xf numFmtId="4" fontId="3" fillId="5" borderId="1" xfId="0" applyNumberFormat="1" applyFont="1" applyFill="1" applyBorder="1" applyAlignment="1">
      <alignment horizontal="center" vertical="center"/>
    </xf>
    <xf numFmtId="4" fontId="3" fillId="3" borderId="1" xfId="1" applyNumberFormat="1" applyFont="1" applyFill="1" applyBorder="1" applyAlignment="1">
      <alignment horizontal="center"/>
    </xf>
    <xf numFmtId="4" fontId="3" fillId="3" borderId="1" xfId="0" applyNumberFormat="1" applyFont="1" applyFill="1" applyBorder="1" applyAlignment="1">
      <alignment horizontal="center"/>
    </xf>
    <xf numFmtId="164" fontId="3" fillId="5" borderId="1" xfId="0" applyNumberFormat="1" applyFont="1" applyFill="1" applyBorder="1" applyAlignment="1">
      <alignment horizontal="center" vertical="center"/>
    </xf>
    <xf numFmtId="164" fontId="3" fillId="3" borderId="1" xfId="0" applyNumberFormat="1" applyFont="1" applyFill="1" applyBorder="1" applyAlignment="1">
      <alignment horizontal="center"/>
    </xf>
    <xf numFmtId="0" fontId="3" fillId="0" borderId="1" xfId="0" applyFont="1" applyFill="1" applyBorder="1" applyAlignment="1">
      <alignment horizontal="center" vertical="center"/>
    </xf>
    <xf numFmtId="0" fontId="18" fillId="0" borderId="24" xfId="0" applyFont="1" applyBorder="1" applyAlignment="1">
      <alignment vertical="top" wrapText="1"/>
    </xf>
    <xf numFmtId="0" fontId="21" fillId="0" borderId="0" xfId="0" applyFont="1" applyBorder="1" applyAlignment="1">
      <alignment horizontal="center" vertical="center" wrapText="1"/>
    </xf>
    <xf numFmtId="0" fontId="21" fillId="0" borderId="10" xfId="0" applyFont="1" applyBorder="1" applyAlignment="1">
      <alignment vertical="top" wrapText="1"/>
    </xf>
    <xf numFmtId="0" fontId="29" fillId="0" borderId="0" xfId="0" applyFont="1" applyBorder="1" applyAlignment="1" applyProtection="1">
      <alignment horizontal="center"/>
      <protection locked="0"/>
    </xf>
    <xf numFmtId="0" fontId="29" fillId="0" borderId="10" xfId="0" applyFont="1" applyBorder="1" applyAlignment="1" applyProtection="1">
      <alignment horizontal="center"/>
      <protection locked="0"/>
    </xf>
    <xf numFmtId="0" fontId="29" fillId="0" borderId="44" xfId="0" applyFont="1" applyBorder="1"/>
    <xf numFmtId="168" fontId="29" fillId="0" borderId="24" xfId="0" applyNumberFormat="1" applyFont="1" applyBorder="1" applyProtection="1">
      <protection locked="0"/>
    </xf>
    <xf numFmtId="0" fontId="4" fillId="0" borderId="0" xfId="0" applyFont="1" applyAlignment="1">
      <alignment horizontal="right"/>
    </xf>
    <xf numFmtId="0" fontId="0" fillId="0" borderId="0" xfId="0" applyFill="1"/>
    <xf numFmtId="5" fontId="0" fillId="0" borderId="0" xfId="1" applyNumberFormat="1" applyFont="1" applyFill="1"/>
    <xf numFmtId="0" fontId="0" fillId="0" borderId="0" xfId="0" applyFill="1" applyBorder="1"/>
    <xf numFmtId="5" fontId="0" fillId="0" borderId="0" xfId="1" applyNumberFormat="1" applyFont="1" applyFill="1" applyBorder="1"/>
    <xf numFmtId="167" fontId="3" fillId="0" borderId="1" xfId="0" applyNumberFormat="1" applyFont="1" applyFill="1" applyBorder="1" applyAlignment="1">
      <alignment horizontal="center" vertical="center"/>
    </xf>
    <xf numFmtId="0" fontId="18" fillId="9" borderId="27" xfId="0" applyFont="1" applyFill="1" applyBorder="1" applyAlignment="1">
      <alignment vertical="top" wrapText="1"/>
    </xf>
    <xf numFmtId="0" fontId="21" fillId="9" borderId="27" xfId="0" applyFont="1" applyFill="1" applyBorder="1" applyAlignment="1">
      <alignment vertical="top" wrapText="1"/>
    </xf>
    <xf numFmtId="0" fontId="3" fillId="0" borderId="0" xfId="0" applyFont="1" applyAlignment="1">
      <alignment horizontal="right"/>
    </xf>
    <xf numFmtId="3" fontId="10" fillId="6" borderId="47" xfId="0" applyNumberFormat="1" applyFont="1" applyFill="1" applyBorder="1" applyAlignment="1">
      <alignment horizontal="left"/>
    </xf>
    <xf numFmtId="0" fontId="3" fillId="2" borderId="48" xfId="0" applyFont="1" applyFill="1" applyBorder="1" applyAlignment="1">
      <alignment horizontal="center"/>
    </xf>
    <xf numFmtId="0" fontId="21" fillId="11" borderId="1" xfId="0" applyFont="1" applyFill="1" applyBorder="1" applyAlignment="1" applyProtection="1">
      <alignment vertical="top" wrapText="1"/>
      <protection locked="0"/>
    </xf>
    <xf numFmtId="0" fontId="3" fillId="11" borderId="1" xfId="0" applyFont="1" applyFill="1" applyBorder="1" applyProtection="1">
      <protection locked="0"/>
    </xf>
    <xf numFmtId="0" fontId="21" fillId="11" borderId="35" xfId="0" applyFont="1" applyFill="1" applyBorder="1" applyAlignment="1" applyProtection="1">
      <alignment horizontal="left" vertical="top" wrapText="1"/>
      <protection locked="0"/>
    </xf>
    <xf numFmtId="49" fontId="21" fillId="11" borderId="1" xfId="0" applyNumberFormat="1" applyFont="1" applyFill="1" applyBorder="1" applyAlignment="1" applyProtection="1">
      <alignment horizontal="center" vertical="center" wrapText="1"/>
      <protection locked="0"/>
    </xf>
    <xf numFmtId="0" fontId="21" fillId="0" borderId="29" xfId="0" applyFont="1" applyBorder="1" applyAlignment="1" applyProtection="1">
      <alignment vertical="top" wrapText="1"/>
    </xf>
    <xf numFmtId="0" fontId="21" fillId="11" borderId="27" xfId="0" applyFont="1" applyFill="1" applyBorder="1" applyAlignment="1" applyProtection="1">
      <alignment vertical="top" wrapText="1"/>
      <protection locked="0"/>
    </xf>
    <xf numFmtId="0" fontId="21" fillId="11" borderId="5" xfId="0" applyFont="1" applyFill="1" applyBorder="1" applyAlignment="1" applyProtection="1">
      <alignment vertical="top" wrapText="1"/>
      <protection locked="0"/>
    </xf>
    <xf numFmtId="0" fontId="21" fillId="11" borderId="16" xfId="0" applyFont="1" applyFill="1" applyBorder="1" applyAlignment="1" applyProtection="1">
      <alignment vertical="top" wrapText="1"/>
      <protection locked="0"/>
    </xf>
    <xf numFmtId="3" fontId="30" fillId="11" borderId="47" xfId="0" applyNumberFormat="1" applyFont="1" applyFill="1" applyBorder="1" applyAlignment="1" applyProtection="1">
      <alignment horizontal="left"/>
      <protection locked="0"/>
    </xf>
    <xf numFmtId="0" fontId="18" fillId="0" borderId="1" xfId="0" applyFont="1" applyBorder="1" applyAlignment="1">
      <alignment vertical="top" wrapText="1"/>
    </xf>
    <xf numFmtId="0" fontId="18" fillId="0" borderId="27" xfId="0" applyFont="1" applyBorder="1" applyAlignment="1">
      <alignment vertical="top" wrapText="1"/>
    </xf>
    <xf numFmtId="3" fontId="30" fillId="11" borderId="47" xfId="0" applyNumberFormat="1" applyFont="1" applyFill="1" applyBorder="1" applyAlignment="1">
      <alignment horizontal="left"/>
    </xf>
    <xf numFmtId="169" fontId="3" fillId="0" borderId="0" xfId="1" applyNumberFormat="1" applyFont="1" applyAlignment="1">
      <alignment horizontal="right"/>
    </xf>
    <xf numFmtId="0" fontId="21" fillId="11" borderId="28" xfId="0" applyFont="1" applyFill="1" applyBorder="1" applyAlignment="1" applyProtection="1">
      <alignment vertical="top" wrapText="1"/>
      <protection locked="0"/>
    </xf>
    <xf numFmtId="0" fontId="7" fillId="0" borderId="24" xfId="0" applyFont="1" applyBorder="1"/>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center" vertical="center"/>
      <protection locked="0"/>
    </xf>
    <xf numFmtId="17" fontId="3" fillId="4" borderId="1" xfId="0" applyNumberFormat="1"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5" borderId="1" xfId="0" applyFont="1" applyFill="1" applyBorder="1" applyAlignment="1" applyProtection="1">
      <alignment horizontal="center"/>
      <protection locked="0"/>
    </xf>
    <xf numFmtId="0" fontId="3" fillId="5" borderId="1" xfId="0" applyFont="1" applyFill="1" applyBorder="1" applyAlignment="1" applyProtection="1">
      <alignment horizontal="center" vertical="center"/>
      <protection locked="0"/>
    </xf>
    <xf numFmtId="14" fontId="3" fillId="5" borderId="1" xfId="0" applyNumberFormat="1" applyFont="1" applyFill="1" applyBorder="1" applyAlignment="1" applyProtection="1">
      <alignment horizontal="center" vertical="center"/>
      <protection locked="0"/>
    </xf>
    <xf numFmtId="5" fontId="3" fillId="5" borderId="1" xfId="1" applyNumberFormat="1" applyFont="1" applyFill="1" applyBorder="1" applyAlignment="1" applyProtection="1">
      <alignment horizontal="center" vertical="center"/>
      <protection locked="0"/>
    </xf>
    <xf numFmtId="5" fontId="3" fillId="0" borderId="1" xfId="1" applyNumberFormat="1" applyFont="1" applyBorder="1" applyAlignment="1" applyProtection="1">
      <alignment horizontal="center" vertical="center"/>
      <protection locked="0"/>
    </xf>
    <xf numFmtId="5" fontId="3" fillId="4" borderId="1" xfId="1" applyNumberFormat="1" applyFont="1" applyFill="1" applyBorder="1" applyAlignment="1" applyProtection="1">
      <alignment horizontal="center" vertical="center"/>
      <protection locked="0"/>
    </xf>
    <xf numFmtId="167" fontId="3" fillId="0" borderId="1" xfId="0" applyNumberFormat="1" applyFont="1" applyBorder="1" applyAlignment="1" applyProtection="1">
      <alignment horizontal="center"/>
      <protection locked="0"/>
    </xf>
    <xf numFmtId="167" fontId="3" fillId="6" borderId="1" xfId="0" applyNumberFormat="1" applyFont="1" applyFill="1" applyBorder="1" applyAlignment="1" applyProtection="1">
      <alignment horizontal="center"/>
      <protection locked="0"/>
    </xf>
    <xf numFmtId="14" fontId="3" fillId="0" borderId="1" xfId="0" applyNumberFormat="1" applyFont="1" applyBorder="1" applyAlignment="1" applyProtection="1">
      <alignment horizontal="center"/>
      <protection locked="0"/>
    </xf>
    <xf numFmtId="0" fontId="3" fillId="6" borderId="1" xfId="0" applyFont="1" applyFill="1" applyBorder="1" applyAlignment="1" applyProtection="1">
      <alignment horizontal="center"/>
      <protection locked="0"/>
    </xf>
    <xf numFmtId="14" fontId="3" fillId="6" borderId="1" xfId="0" applyNumberFormat="1" applyFont="1" applyFill="1" applyBorder="1" applyAlignment="1" applyProtection="1">
      <alignment horizontal="center"/>
      <protection locked="0"/>
    </xf>
    <xf numFmtId="0" fontId="3" fillId="7" borderId="1" xfId="0" applyFont="1" applyFill="1" applyBorder="1" applyAlignment="1" applyProtection="1">
      <alignment horizontal="center"/>
      <protection locked="0"/>
    </xf>
    <xf numFmtId="14" fontId="3" fillId="7" borderId="1" xfId="0" applyNumberFormat="1" applyFont="1" applyFill="1" applyBorder="1" applyAlignment="1" applyProtection="1">
      <alignment horizontal="center"/>
      <protection locked="0"/>
    </xf>
    <xf numFmtId="0" fontId="3" fillId="7" borderId="2" xfId="0" applyFont="1" applyFill="1" applyBorder="1" applyAlignment="1" applyProtection="1">
      <alignment horizontal="center"/>
      <protection locked="0"/>
    </xf>
    <xf numFmtId="167" fontId="3" fillId="7" borderId="1" xfId="0" applyNumberFormat="1" applyFont="1" applyFill="1" applyBorder="1" applyAlignment="1" applyProtection="1">
      <alignment horizontal="center"/>
      <protection locked="0"/>
    </xf>
    <xf numFmtId="0" fontId="21" fillId="11" borderId="34" xfId="0" applyFont="1" applyFill="1" applyBorder="1" applyAlignment="1" applyProtection="1">
      <alignment vertical="top" wrapText="1"/>
      <protection locked="0"/>
    </xf>
    <xf numFmtId="8" fontId="21" fillId="11" borderId="11" xfId="0" applyNumberFormat="1" applyFont="1" applyFill="1" applyBorder="1" applyAlignment="1" applyProtection="1">
      <alignment vertical="top" wrapText="1"/>
      <protection locked="0"/>
    </xf>
    <xf numFmtId="8" fontId="21" fillId="11" borderId="5" xfId="0" applyNumberFormat="1" applyFont="1" applyFill="1" applyBorder="1" applyAlignment="1" applyProtection="1">
      <alignment vertical="top" wrapText="1"/>
      <protection locked="0"/>
    </xf>
    <xf numFmtId="167" fontId="3" fillId="7" borderId="2" xfId="0" applyNumberFormat="1" applyFont="1" applyFill="1" applyBorder="1" applyAlignment="1" applyProtection="1">
      <alignment horizontal="center"/>
      <protection locked="0"/>
    </xf>
    <xf numFmtId="167" fontId="3" fillId="3" borderId="1" xfId="0" applyNumberFormat="1" applyFont="1" applyFill="1" applyBorder="1" applyAlignment="1">
      <alignment horizontal="center" vertical="center"/>
    </xf>
    <xf numFmtId="7" fontId="3" fillId="4" borderId="1" xfId="1" applyNumberFormat="1" applyFont="1" applyFill="1" applyBorder="1" applyAlignment="1" applyProtection="1">
      <alignment horizontal="center" vertical="center"/>
      <protection locked="0"/>
    </xf>
    <xf numFmtId="7" fontId="3" fillId="0" borderId="1" xfId="1" applyNumberFormat="1" applyFont="1" applyBorder="1" applyAlignment="1" applyProtection="1">
      <alignment horizontal="center" vertical="center"/>
      <protection locked="0"/>
    </xf>
    <xf numFmtId="7" fontId="3" fillId="8" borderId="1" xfId="1" applyNumberFormat="1" applyFont="1" applyFill="1" applyBorder="1" applyAlignment="1">
      <alignment horizontal="center" vertical="center"/>
    </xf>
    <xf numFmtId="7" fontId="3" fillId="5" borderId="1" xfId="1" applyNumberFormat="1" applyFont="1" applyFill="1" applyBorder="1" applyAlignment="1" applyProtection="1">
      <alignment horizontal="center" vertical="center"/>
      <protection locked="0"/>
    </xf>
    <xf numFmtId="7" fontId="3" fillId="3" borderId="1" xfId="1" applyNumberFormat="1" applyFont="1" applyFill="1" applyBorder="1" applyAlignment="1">
      <alignment horizontal="center"/>
    </xf>
    <xf numFmtId="0" fontId="3" fillId="4" borderId="1" xfId="0" applyNumberFormat="1" applyFont="1" applyFill="1" applyBorder="1" applyProtection="1">
      <protection locked="0"/>
    </xf>
    <xf numFmtId="0" fontId="3" fillId="0" borderId="1" xfId="1" applyNumberFormat="1" applyFont="1" applyBorder="1" applyProtection="1">
      <protection locked="0"/>
    </xf>
    <xf numFmtId="0" fontId="3" fillId="6" borderId="1" xfId="0" applyNumberFormat="1" applyFont="1" applyFill="1" applyBorder="1" applyProtection="1">
      <protection locked="0"/>
    </xf>
    <xf numFmtId="0" fontId="3" fillId="8" borderId="1" xfId="0" applyNumberFormat="1" applyFont="1" applyFill="1" applyBorder="1"/>
    <xf numFmtId="0" fontId="3" fillId="7" borderId="1" xfId="0" applyNumberFormat="1" applyFont="1" applyFill="1" applyBorder="1" applyProtection="1">
      <protection locked="0"/>
    </xf>
    <xf numFmtId="0" fontId="3" fillId="4" borderId="1" xfId="1" applyNumberFormat="1" applyFont="1" applyFill="1" applyBorder="1" applyAlignment="1" applyProtection="1">
      <alignment horizontal="center" vertical="center"/>
      <protection locked="0"/>
    </xf>
    <xf numFmtId="0" fontId="3" fillId="0" borderId="1" xfId="1" applyNumberFormat="1" applyFont="1" applyBorder="1" applyAlignment="1" applyProtection="1">
      <alignment horizontal="center" vertical="center"/>
      <protection locked="0"/>
    </xf>
    <xf numFmtId="0" fontId="3" fillId="8" borderId="1" xfId="1" applyNumberFormat="1" applyFont="1" applyFill="1" applyBorder="1" applyAlignment="1">
      <alignment horizontal="center" vertical="center"/>
    </xf>
    <xf numFmtId="0" fontId="3" fillId="5" borderId="1" xfId="1" applyNumberFormat="1" applyFont="1" applyFill="1" applyBorder="1" applyAlignment="1" applyProtection="1">
      <alignment horizontal="center" vertical="center"/>
      <protection locked="0"/>
    </xf>
    <xf numFmtId="0" fontId="3" fillId="3" borderId="1" xfId="0" applyNumberFormat="1" applyFont="1" applyFill="1" applyBorder="1" applyAlignment="1">
      <alignment horizontal="center" vertical="center"/>
    </xf>
    <xf numFmtId="0" fontId="3" fillId="3" borderId="1" xfId="0" applyFont="1" applyFill="1" applyBorder="1" applyAlignment="1">
      <alignment horizontal="right" vertical="center"/>
    </xf>
    <xf numFmtId="0" fontId="3" fillId="3" borderId="1" xfId="1" applyNumberFormat="1" applyFont="1" applyFill="1" applyBorder="1" applyAlignment="1">
      <alignment horizontal="center"/>
    </xf>
    <xf numFmtId="168" fontId="7" fillId="0" borderId="24" xfId="0" applyNumberFormat="1" applyFont="1" applyBorder="1" applyProtection="1">
      <protection locked="0"/>
    </xf>
    <xf numFmtId="16" fontId="3" fillId="2" borderId="1" xfId="0" applyNumberFormat="1" applyFont="1" applyFill="1" applyBorder="1" applyAlignment="1">
      <alignment horizontal="center"/>
    </xf>
    <xf numFmtId="0" fontId="0" fillId="0" borderId="0" xfId="0"/>
    <xf numFmtId="166" fontId="13" fillId="0" borderId="0" xfId="0" applyNumberFormat="1" applyFont="1" applyAlignment="1">
      <alignment horizontal="right"/>
    </xf>
    <xf numFmtId="0" fontId="0" fillId="0" borderId="0" xfId="0" applyAlignment="1">
      <alignment horizontal="center" wrapText="1"/>
    </xf>
    <xf numFmtId="166" fontId="14" fillId="0" borderId="0" xfId="0" applyNumberFormat="1" applyFont="1" applyAlignment="1">
      <alignment horizontal="right"/>
    </xf>
    <xf numFmtId="17" fontId="3" fillId="13" borderId="1" xfId="0" applyNumberFormat="1" applyFont="1" applyFill="1" applyBorder="1" applyAlignment="1" applyProtection="1">
      <alignment horizontal="center" vertical="center"/>
      <protection locked="0"/>
    </xf>
    <xf numFmtId="17" fontId="3" fillId="6" borderId="1" xfId="0" applyNumberFormat="1" applyFont="1" applyFill="1" applyBorder="1" applyAlignment="1" applyProtection="1">
      <alignment horizontal="center" vertical="center"/>
      <protection locked="0"/>
    </xf>
    <xf numFmtId="17" fontId="3" fillId="7" borderId="1" xfId="0" applyNumberFormat="1" applyFont="1" applyFill="1" applyBorder="1" applyAlignment="1" applyProtection="1">
      <alignment horizontal="center" vertical="center"/>
      <protection locked="0"/>
    </xf>
    <xf numFmtId="49" fontId="21" fillId="11" borderId="6" xfId="0" applyNumberFormat="1" applyFont="1" applyFill="1" applyBorder="1" applyAlignment="1" applyProtection="1">
      <alignment horizontal="center" vertical="center" wrapText="1"/>
      <protection locked="0"/>
    </xf>
    <xf numFmtId="0" fontId="5" fillId="4" borderId="44" xfId="0" applyFont="1" applyFill="1" applyBorder="1"/>
    <xf numFmtId="0" fontId="5" fillId="13" borderId="45" xfId="0" applyFont="1" applyFill="1" applyBorder="1"/>
    <xf numFmtId="0" fontId="5" fillId="4" borderId="46" xfId="0" applyFont="1" applyFill="1" applyBorder="1" applyProtection="1">
      <protection locked="0"/>
    </xf>
    <xf numFmtId="0" fontId="5" fillId="13" borderId="46" xfId="0" applyFont="1" applyFill="1" applyBorder="1" applyProtection="1">
      <protection locked="0"/>
    </xf>
    <xf numFmtId="0" fontId="5" fillId="6" borderId="44" xfId="0" applyFont="1" applyFill="1" applyBorder="1"/>
    <xf numFmtId="0" fontId="5" fillId="6" borderId="46" xfId="0" applyFont="1" applyFill="1" applyBorder="1" applyProtection="1">
      <protection locked="0"/>
    </xf>
    <xf numFmtId="0" fontId="5" fillId="7" borderId="45" xfId="0" applyFont="1" applyFill="1" applyBorder="1"/>
    <xf numFmtId="0" fontId="5" fillId="7" borderId="46" xfId="0" applyFont="1" applyFill="1" applyBorder="1" applyProtection="1">
      <protection locked="0"/>
    </xf>
    <xf numFmtId="49" fontId="31" fillId="11" borderId="28" xfId="0" applyNumberFormat="1" applyFont="1" applyFill="1" applyBorder="1" applyProtection="1">
      <protection locked="0"/>
    </xf>
    <xf numFmtId="14" fontId="3" fillId="4" borderId="0" xfId="0" applyNumberFormat="1" applyFont="1" applyFill="1" applyProtection="1">
      <protection locked="0"/>
    </xf>
    <xf numFmtId="0" fontId="3" fillId="5" borderId="1" xfId="0" applyNumberFormat="1" applyFont="1" applyFill="1" applyBorder="1" applyProtection="1">
      <protection locked="0"/>
    </xf>
    <xf numFmtId="0" fontId="18" fillId="0" borderId="1" xfId="0" applyFont="1" applyBorder="1" applyAlignment="1">
      <alignmen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21" fillId="11" borderId="34" xfId="0" applyFont="1" applyFill="1" applyBorder="1" applyAlignment="1" applyProtection="1">
      <alignment vertical="top" wrapText="1"/>
      <protection locked="0"/>
    </xf>
    <xf numFmtId="0" fontId="25" fillId="0" borderId="0" xfId="0" applyFont="1" applyAlignment="1">
      <alignment horizontal="center"/>
    </xf>
    <xf numFmtId="0" fontId="0" fillId="0" borderId="0" xfId="0" applyAlignment="1">
      <alignment horizontal="left" wrapText="1"/>
    </xf>
    <xf numFmtId="0" fontId="19" fillId="0" borderId="21" xfId="0" applyFont="1" applyBorder="1" applyAlignment="1">
      <alignment horizontal="center"/>
    </xf>
    <xf numFmtId="0" fontId="8" fillId="0" borderId="22" xfId="0" applyFont="1" applyBorder="1" applyAlignment="1"/>
    <xf numFmtId="0" fontId="8" fillId="0" borderId="23" xfId="0" applyFont="1" applyBorder="1" applyAlignment="1"/>
    <xf numFmtId="0" fontId="18" fillId="0" borderId="24" xfId="0" applyFont="1" applyBorder="1" applyAlignment="1">
      <alignment horizontal="center"/>
    </xf>
    <xf numFmtId="0" fontId="3" fillId="0" borderId="0" xfId="0" applyFont="1" applyBorder="1" applyAlignment="1"/>
    <xf numFmtId="0" fontId="3" fillId="0" borderId="10" xfId="0" applyFont="1" applyBorder="1" applyAlignment="1"/>
    <xf numFmtId="0" fontId="18" fillId="0" borderId="25" xfId="0" applyFont="1" applyBorder="1" applyAlignment="1">
      <alignment vertical="top" wrapText="1"/>
    </xf>
    <xf numFmtId="0" fontId="18" fillId="0" borderId="14" xfId="0" applyFont="1" applyBorder="1" applyAlignment="1">
      <alignment vertical="top" wrapText="1"/>
    </xf>
    <xf numFmtId="0" fontId="21" fillId="12" borderId="51" xfId="0" applyFont="1" applyFill="1" applyBorder="1" applyAlignment="1" applyProtection="1">
      <alignment vertical="top" wrapText="1"/>
      <protection locked="0"/>
    </xf>
    <xf numFmtId="0" fontId="21" fillId="12" borderId="50" xfId="0" applyFont="1" applyFill="1" applyBorder="1" applyAlignment="1" applyProtection="1">
      <alignment vertical="top" wrapText="1"/>
      <protection locked="0"/>
    </xf>
    <xf numFmtId="0" fontId="18" fillId="0" borderId="13" xfId="0" applyFont="1" applyBorder="1" applyAlignment="1">
      <alignment vertical="top" wrapText="1"/>
    </xf>
    <xf numFmtId="0" fontId="18" fillId="0" borderId="26" xfId="0" applyFont="1" applyBorder="1" applyAlignment="1">
      <alignment vertical="top" wrapText="1"/>
    </xf>
    <xf numFmtId="0" fontId="18" fillId="0" borderId="41" xfId="0" applyFont="1" applyBorder="1" applyAlignment="1">
      <alignment vertical="top" wrapText="1"/>
    </xf>
    <xf numFmtId="0" fontId="2" fillId="0" borderId="42" xfId="0" applyFont="1" applyBorder="1" applyAlignment="1">
      <alignment vertical="top" wrapText="1"/>
    </xf>
    <xf numFmtId="0" fontId="18" fillId="0" borderId="39" xfId="0" applyFont="1" applyBorder="1" applyAlignment="1">
      <alignment vertical="top" wrapText="1"/>
    </xf>
    <xf numFmtId="0" fontId="18" fillId="0" borderId="40" xfId="0" applyFont="1" applyBorder="1" applyAlignment="1">
      <alignment vertical="top" wrapText="1"/>
    </xf>
    <xf numFmtId="14" fontId="21" fillId="14" borderId="49" xfId="0" applyNumberFormat="1" applyFont="1" applyFill="1" applyBorder="1" applyAlignment="1" applyProtection="1">
      <alignment vertical="top" wrapText="1"/>
      <protection locked="0"/>
    </xf>
    <xf numFmtId="0" fontId="21" fillId="14" borderId="33" xfId="0" applyFont="1" applyFill="1" applyBorder="1" applyAlignment="1" applyProtection="1">
      <alignment vertical="top" wrapText="1"/>
      <protection locked="0"/>
    </xf>
    <xf numFmtId="0" fontId="21" fillId="12" borderId="19" xfId="0" applyFont="1" applyFill="1" applyBorder="1" applyAlignment="1" applyProtection="1">
      <alignment vertical="top" wrapText="1"/>
      <protection locked="0"/>
    </xf>
    <xf numFmtId="0" fontId="21" fillId="12" borderId="6" xfId="0" applyFont="1" applyFill="1" applyBorder="1" applyAlignment="1" applyProtection="1">
      <alignment vertical="top" wrapText="1"/>
      <protection locked="0"/>
    </xf>
    <xf numFmtId="0" fontId="12" fillId="0" borderId="0" xfId="0" applyFont="1" applyAlignment="1">
      <alignment horizontal="left"/>
    </xf>
    <xf numFmtId="0" fontId="20" fillId="0" borderId="0" xfId="2" applyBorder="1" applyAlignment="1" applyProtection="1">
      <alignment vertical="top" wrapText="1"/>
    </xf>
    <xf numFmtId="0" fontId="22" fillId="0" borderId="0" xfId="2" applyFont="1" applyBorder="1" applyAlignment="1" applyProtection="1">
      <alignment vertical="top" wrapText="1"/>
    </xf>
    <xf numFmtId="0" fontId="29" fillId="0" borderId="43" xfId="0" applyFont="1" applyBorder="1"/>
    <xf numFmtId="0" fontId="29" fillId="0" borderId="45" xfId="0" applyFont="1" applyBorder="1"/>
    <xf numFmtId="0" fontId="29" fillId="0" borderId="46" xfId="0" applyFont="1" applyBorder="1"/>
    <xf numFmtId="0" fontId="19" fillId="0" borderId="21" xfId="0" applyFont="1" applyBorder="1" applyAlignment="1">
      <alignment vertical="top" wrapText="1"/>
    </xf>
    <xf numFmtId="0" fontId="19" fillId="0" borderId="22" xfId="0" applyFont="1" applyBorder="1" applyAlignment="1">
      <alignment vertical="top" wrapText="1"/>
    </xf>
    <xf numFmtId="0" fontId="19" fillId="0" borderId="23" xfId="0" applyFont="1" applyBorder="1" applyAlignment="1">
      <alignment vertical="top" wrapText="1"/>
    </xf>
    <xf numFmtId="0" fontId="18" fillId="0" borderId="1" xfId="0" applyFont="1" applyBorder="1" applyAlignment="1">
      <alignment vertical="top" wrapText="1"/>
    </xf>
    <xf numFmtId="0" fontId="18" fillId="0" borderId="28" xfId="0" applyFont="1" applyBorder="1" applyAlignment="1">
      <alignment vertical="top" wrapText="1"/>
    </xf>
    <xf numFmtId="0" fontId="6" fillId="0" borderId="38"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18" fillId="0" borderId="17" xfId="0" applyFont="1" applyBorder="1" applyAlignment="1">
      <alignment vertical="top" wrapText="1"/>
    </xf>
    <xf numFmtId="0" fontId="18" fillId="0" borderId="15" xfId="0" applyFont="1" applyBorder="1" applyAlignment="1">
      <alignment vertical="top" wrapText="1"/>
    </xf>
    <xf numFmtId="0" fontId="20" fillId="11" borderId="4" xfId="2" applyFill="1" applyBorder="1" applyAlignment="1" applyProtection="1">
      <alignment horizontal="left"/>
      <protection locked="0"/>
    </xf>
    <xf numFmtId="0" fontId="20" fillId="11" borderId="6" xfId="2" applyFill="1" applyBorder="1" applyAlignment="1" applyProtection="1">
      <alignment horizontal="left"/>
      <protection locked="0"/>
    </xf>
    <xf numFmtId="0" fontId="3" fillId="11" borderId="30" xfId="0" applyFont="1" applyFill="1" applyBorder="1" applyProtection="1">
      <protection locked="0"/>
    </xf>
    <xf numFmtId="0" fontId="3" fillId="11" borderId="36" xfId="0" applyFont="1" applyFill="1" applyBorder="1" applyProtection="1">
      <protection locked="0"/>
    </xf>
    <xf numFmtId="0" fontId="21" fillId="11" borderId="29" xfId="0" applyFont="1" applyFill="1" applyBorder="1" applyAlignment="1" applyProtection="1">
      <alignment vertical="top" wrapText="1"/>
      <protection locked="0"/>
    </xf>
    <xf numFmtId="0" fontId="21" fillId="11" borderId="34" xfId="0" applyFont="1" applyFill="1" applyBorder="1" applyAlignment="1" applyProtection="1">
      <alignment vertical="top" wrapText="1"/>
      <protection locked="0"/>
    </xf>
    <xf numFmtId="0" fontId="31" fillId="11" borderId="53" xfId="0" applyFont="1" applyFill="1" applyBorder="1" applyAlignment="1" applyProtection="1">
      <alignment horizontal="left"/>
      <protection locked="0"/>
    </xf>
    <xf numFmtId="0" fontId="31" fillId="11" borderId="20" xfId="0" applyFont="1" applyFill="1" applyBorder="1" applyAlignment="1" applyProtection="1">
      <alignment horizontal="left"/>
      <protection locked="0"/>
    </xf>
    <xf numFmtId="0" fontId="31" fillId="11" borderId="56" xfId="0" applyFont="1" applyFill="1" applyBorder="1" applyAlignment="1" applyProtection="1">
      <alignment horizontal="left"/>
      <protection locked="0"/>
    </xf>
    <xf numFmtId="0" fontId="31" fillId="11" borderId="54" xfId="0" applyFont="1" applyFill="1" applyBorder="1" applyAlignment="1" applyProtection="1">
      <alignment horizontal="left"/>
      <protection locked="0"/>
    </xf>
    <xf numFmtId="0" fontId="31" fillId="11" borderId="0" xfId="0" applyFont="1" applyFill="1" applyBorder="1" applyAlignment="1" applyProtection="1">
      <alignment horizontal="left"/>
      <protection locked="0"/>
    </xf>
    <xf numFmtId="0" fontId="31" fillId="11" borderId="10" xfId="0" applyFont="1" applyFill="1" applyBorder="1" applyAlignment="1" applyProtection="1">
      <alignment horizontal="left"/>
      <protection locked="0"/>
    </xf>
    <xf numFmtId="0" fontId="31" fillId="11" borderId="3" xfId="0" applyFont="1" applyFill="1" applyBorder="1" applyAlignment="1" applyProtection="1">
      <alignment horizontal="left"/>
      <protection locked="0"/>
    </xf>
    <xf numFmtId="0" fontId="31" fillId="11" borderId="55" xfId="0" applyFont="1" applyFill="1" applyBorder="1" applyAlignment="1" applyProtection="1">
      <alignment horizontal="left"/>
      <protection locked="0"/>
    </xf>
    <xf numFmtId="0" fontId="31" fillId="11" borderId="57" xfId="0" applyFont="1" applyFill="1" applyBorder="1" applyAlignment="1" applyProtection="1">
      <alignment horizontal="left"/>
      <protection locked="0"/>
    </xf>
    <xf numFmtId="0" fontId="7" fillId="0" borderId="24" xfId="0" applyFont="1" applyBorder="1" applyAlignment="1">
      <alignment horizontal="left" vertical="top" wrapText="1"/>
    </xf>
    <xf numFmtId="0" fontId="7" fillId="0" borderId="0" xfId="0" applyFont="1" applyBorder="1" applyAlignment="1">
      <alignment horizontal="left" vertical="top" wrapText="1"/>
    </xf>
    <xf numFmtId="0" fontId="31" fillId="11" borderId="1" xfId="0" applyFont="1" applyFill="1" applyBorder="1" applyAlignment="1" applyProtection="1">
      <alignment horizontal="center"/>
      <protection locked="0"/>
    </xf>
    <xf numFmtId="0" fontId="31" fillId="11" borderId="27" xfId="0" applyFont="1" applyFill="1" applyBorder="1" applyAlignment="1" applyProtection="1">
      <alignment horizontal="center"/>
      <protection locked="0"/>
    </xf>
    <xf numFmtId="0" fontId="21" fillId="11" borderId="30" xfId="0" applyFont="1" applyFill="1" applyBorder="1" applyAlignment="1" applyProtection="1">
      <alignment vertical="top" wrapText="1"/>
      <protection locked="0"/>
    </xf>
    <xf numFmtId="0" fontId="21" fillId="11" borderId="31" xfId="0" applyFont="1" applyFill="1" applyBorder="1" applyAlignment="1" applyProtection="1">
      <alignment vertical="top" wrapText="1"/>
      <protection locked="0"/>
    </xf>
    <xf numFmtId="0" fontId="21" fillId="11" borderId="7" xfId="0" applyFont="1" applyFill="1" applyBorder="1" applyAlignment="1" applyProtection="1">
      <alignment vertical="top" wrapText="1"/>
      <protection locked="0"/>
    </xf>
    <xf numFmtId="0" fontId="21" fillId="0" borderId="24" xfId="0" applyFont="1" applyBorder="1" applyAlignment="1">
      <alignment horizontal="left" wrapText="1"/>
    </xf>
    <xf numFmtId="0" fontId="3" fillId="0" borderId="0" xfId="0" applyFont="1" applyBorder="1" applyAlignment="1">
      <alignment wrapText="1"/>
    </xf>
    <xf numFmtId="0" fontId="3" fillId="0" borderId="10" xfId="0" applyFont="1" applyBorder="1" applyAlignment="1">
      <alignment wrapText="1"/>
    </xf>
    <xf numFmtId="0" fontId="21" fillId="11" borderId="19" xfId="0" applyNumberFormat="1" applyFont="1" applyFill="1" applyBorder="1" applyAlignment="1" applyProtection="1">
      <alignment vertical="top" wrapText="1"/>
      <protection locked="0"/>
    </xf>
    <xf numFmtId="0" fontId="21" fillId="11" borderId="6" xfId="0" applyNumberFormat="1" applyFont="1" applyFill="1" applyBorder="1" applyAlignment="1" applyProtection="1">
      <alignment vertical="top" wrapText="1"/>
      <protection locked="0"/>
    </xf>
    <xf numFmtId="3" fontId="21" fillId="11" borderId="19" xfId="0" applyNumberFormat="1" applyFont="1" applyFill="1" applyBorder="1" applyAlignment="1" applyProtection="1">
      <alignment vertical="top" wrapText="1"/>
      <protection locked="0"/>
    </xf>
    <xf numFmtId="0" fontId="21" fillId="11" borderId="6" xfId="0" applyFont="1" applyFill="1" applyBorder="1" applyAlignment="1" applyProtection="1">
      <alignment vertical="top" wrapText="1"/>
      <protection locked="0"/>
    </xf>
    <xf numFmtId="0" fontId="18" fillId="0" borderId="37" xfId="0" applyFont="1" applyBorder="1" applyAlignment="1">
      <alignment vertical="top" wrapText="1"/>
    </xf>
    <xf numFmtId="0" fontId="18" fillId="0" borderId="18" xfId="0" applyFont="1" applyBorder="1" applyAlignment="1">
      <alignment vertical="top" wrapText="1"/>
    </xf>
    <xf numFmtId="3" fontId="18" fillId="0" borderId="1" xfId="0" applyNumberFormat="1" applyFont="1" applyBorder="1" applyAlignment="1">
      <alignment vertical="top" wrapText="1"/>
    </xf>
    <xf numFmtId="0" fontId="18" fillId="0" borderId="27" xfId="0" applyFont="1" applyBorder="1" applyAlignment="1">
      <alignment vertical="top" wrapText="1"/>
    </xf>
    <xf numFmtId="0" fontId="6" fillId="0" borderId="1" xfId="0" applyFont="1" applyBorder="1" applyAlignment="1">
      <alignment horizontal="left"/>
    </xf>
    <xf numFmtId="0" fontId="6" fillId="0" borderId="27" xfId="0" applyFont="1" applyBorder="1" applyAlignment="1">
      <alignment horizontal="left"/>
    </xf>
    <xf numFmtId="0" fontId="21" fillId="11" borderId="19" xfId="0" applyFont="1" applyFill="1" applyBorder="1" applyAlignment="1" applyProtection="1">
      <alignment vertical="top" wrapText="1"/>
      <protection locked="0"/>
    </xf>
    <xf numFmtId="0" fontId="21" fillId="11" borderId="52" xfId="0" applyFont="1" applyFill="1" applyBorder="1" applyAlignment="1" applyProtection="1">
      <alignment vertical="top" wrapText="1"/>
      <protection locked="0"/>
    </xf>
    <xf numFmtId="1" fontId="21" fillId="11" borderId="1" xfId="0" applyNumberFormat="1" applyFont="1" applyFill="1" applyBorder="1" applyAlignment="1" applyProtection="1">
      <alignment horizontal="left" vertical="top" wrapText="1"/>
      <protection locked="0"/>
    </xf>
    <xf numFmtId="1" fontId="21" fillId="11" borderId="27" xfId="0" applyNumberFormat="1" applyFont="1" applyFill="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3" fontId="21" fillId="11" borderId="32" xfId="0" applyNumberFormat="1" applyFont="1" applyFill="1" applyBorder="1" applyAlignment="1" applyProtection="1">
      <alignment horizontal="left" vertical="top" wrapText="1"/>
      <protection locked="0"/>
    </xf>
    <xf numFmtId="0" fontId="21" fillId="11" borderId="33" xfId="0" applyFont="1" applyFill="1" applyBorder="1" applyAlignment="1" applyProtection="1">
      <alignment horizontal="left" vertical="top" wrapText="1"/>
      <protection locked="0"/>
    </xf>
    <xf numFmtId="0" fontId="6" fillId="3" borderId="4" xfId="0" applyFont="1" applyFill="1" applyBorder="1" applyAlignment="1">
      <alignment horizontal="center"/>
    </xf>
    <xf numFmtId="0" fontId="6" fillId="3" borderId="6" xfId="0" applyFont="1" applyFill="1" applyBorder="1" applyAlignment="1">
      <alignment horizont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7" fillId="10" borderId="0" xfId="0" applyFont="1" applyFill="1" applyAlignment="1">
      <alignment horizontal="left"/>
    </xf>
    <xf numFmtId="5" fontId="6" fillId="3" borderId="4" xfId="1" applyNumberFormat="1" applyFont="1" applyFill="1" applyBorder="1" applyAlignment="1">
      <alignment horizontal="center"/>
    </xf>
    <xf numFmtId="5" fontId="6" fillId="3" borderId="6" xfId="1" applyNumberFormat="1" applyFont="1" applyFill="1" applyBorder="1" applyAlignment="1">
      <alignment horizontal="center"/>
    </xf>
    <xf numFmtId="0" fontId="11" fillId="0" borderId="0" xfId="0" applyFont="1" applyAlignment="1">
      <alignment horizontal="left"/>
    </xf>
  </cellXfs>
  <cellStyles count="8">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Hyperlink" xfId="2" builtinId="8"/>
    <cellStyle name="Normal" xfId="0" builtinId="0"/>
  </cellStyles>
  <dxfs count="17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rgb="FFFFFF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66"/>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rgb="FFFFFF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66"/>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rgb="FFFFFF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66"/>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rgb="FFFFFF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66"/>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CC"/>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5" tint="0.39994506668294322"/>
        </patternFill>
      </fill>
    </dxf>
    <dxf>
      <fill>
        <patternFill>
          <bgColor rgb="FFFFFF66"/>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FFFF66"/>
      <color rgb="FFFDE9D9"/>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44.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45.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46.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4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Natural Gas</a:t>
            </a:r>
            <a:r>
              <a:rPr lang="en-US" sz="2000" baseline="0"/>
              <a:t> Consumption (Therms) vs. Natural Gas Cost ($)</a:t>
            </a:r>
          </a:p>
        </c:rich>
      </c:tx>
      <c:layout>
        <c:manualLayout>
          <c:xMode val="edge"/>
          <c:yMode val="edge"/>
          <c:x val="0.18445536359463807"/>
          <c:y val="3.6837110913629359E-2"/>
        </c:manualLayout>
      </c:layout>
      <c:overlay val="0"/>
      <c:spPr>
        <a:ln w="9525"/>
      </c:spPr>
    </c:title>
    <c:autoTitleDeleted val="0"/>
    <c:plotArea>
      <c:layout>
        <c:manualLayout>
          <c:layoutTarget val="inner"/>
          <c:xMode val="edge"/>
          <c:yMode val="edge"/>
          <c:x val="7.10124283849905E-2"/>
          <c:y val="0.10509228434178604"/>
          <c:w val="0.67075578946100423"/>
          <c:h val="0.7467468408161112"/>
        </c:manualLayout>
      </c:layout>
      <c:barChart>
        <c:barDir val="col"/>
        <c:grouping val="clustered"/>
        <c:varyColors val="0"/>
        <c:ser>
          <c:idx val="1"/>
          <c:order val="0"/>
          <c:tx>
            <c:v>Natural Gas Consumption (Therms)</c:v>
          </c:tx>
          <c:invertIfNegative val="0"/>
          <c:cat>
            <c:multiLvlStrRef>
              <c:f>(Benchmark1!$C$169:$C$180,Benchmark1!$C$182:$C$193)</c:f>
            </c:multiLvlStrRef>
          </c:cat>
          <c:val>
            <c:numRef>
              <c:f>(Benchmark1!$H$169:$H$180,Benchmark1!$H$182:$H$193)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08570880"/>
        <c:axId val="108577152"/>
      </c:barChart>
      <c:lineChart>
        <c:grouping val="standard"/>
        <c:varyColors val="0"/>
        <c:ser>
          <c:idx val="0"/>
          <c:order val="1"/>
          <c:tx>
            <c:v>Natural Gas Cost ($)</c:v>
          </c:tx>
          <c:marker>
            <c:symbol val="none"/>
          </c:marker>
          <c:cat>
            <c:multiLvlStrRef>
              <c:f>Benchmark1!$C$169:$C$193</c:f>
            </c:multiLvlStrRef>
          </c:cat>
          <c:val>
            <c:numRef>
              <c:f>(Benchmark1!$J$169:$J$180,Benchmark1!$J$182:$J$193)</c:f>
              <c:numCache>
                <c:formatCode>"$"#,##0.00_);\("$"#,##0.00\)</c:formatCode>
                <c:ptCount val="24"/>
              </c:numCache>
            </c:numRef>
          </c:val>
          <c:smooth val="0"/>
        </c:ser>
        <c:dLbls>
          <c:showLegendKey val="0"/>
          <c:showVal val="0"/>
          <c:showCatName val="0"/>
          <c:showSerName val="0"/>
          <c:showPercent val="0"/>
          <c:showBubbleSize val="0"/>
        </c:dLbls>
        <c:marker val="1"/>
        <c:smooth val="0"/>
        <c:axId val="108581248"/>
        <c:axId val="108579072"/>
      </c:lineChart>
      <c:catAx>
        <c:axId val="10857088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422"/>
            </c:manualLayout>
          </c:layout>
          <c:overlay val="0"/>
        </c:title>
        <c:numFmt formatCode="mmm\-yy" sourceLinked="1"/>
        <c:majorTickMark val="out"/>
        <c:minorTickMark val="none"/>
        <c:tickLblPos val="nextTo"/>
        <c:txPr>
          <a:bodyPr/>
          <a:lstStyle/>
          <a:p>
            <a:pPr>
              <a:defRPr sz="1300"/>
            </a:pPr>
            <a:endParaRPr lang="en-US"/>
          </a:p>
        </c:txPr>
        <c:crossAx val="108577152"/>
        <c:crosses val="autoZero"/>
        <c:auto val="1"/>
        <c:lblAlgn val="ctr"/>
        <c:lblOffset val="100"/>
        <c:noMultiLvlLbl val="1"/>
      </c:catAx>
      <c:valAx>
        <c:axId val="108577152"/>
        <c:scaling>
          <c:orientation val="minMax"/>
        </c:scaling>
        <c:delete val="0"/>
        <c:axPos val="l"/>
        <c:majorGridlines/>
        <c:title>
          <c:tx>
            <c:rich>
              <a:bodyPr rot="-5400000" vert="horz"/>
              <a:lstStyle/>
              <a:p>
                <a:pPr>
                  <a:defRPr sz="1600"/>
                </a:pPr>
                <a:r>
                  <a:rPr lang="en-US" sz="1600"/>
                  <a:t>Natural Gas Consumption (Therms)</a:t>
                </a:r>
              </a:p>
            </c:rich>
          </c:tx>
          <c:overlay val="0"/>
        </c:title>
        <c:numFmt formatCode="General" sourceLinked="1"/>
        <c:majorTickMark val="out"/>
        <c:minorTickMark val="none"/>
        <c:tickLblPos val="nextTo"/>
        <c:txPr>
          <a:bodyPr/>
          <a:lstStyle/>
          <a:p>
            <a:pPr>
              <a:defRPr sz="1300"/>
            </a:pPr>
            <a:endParaRPr lang="en-US"/>
          </a:p>
        </c:txPr>
        <c:crossAx val="108570880"/>
        <c:crosses val="autoZero"/>
        <c:crossBetween val="between"/>
      </c:valAx>
      <c:valAx>
        <c:axId val="108579072"/>
        <c:scaling>
          <c:orientation val="minMax"/>
        </c:scaling>
        <c:delete val="0"/>
        <c:axPos val="r"/>
        <c:title>
          <c:tx>
            <c:rich>
              <a:bodyPr rot="-5400000" vert="horz"/>
              <a:lstStyle/>
              <a:p>
                <a:pPr>
                  <a:defRPr sz="1600"/>
                </a:pPr>
                <a:r>
                  <a:rPr lang="en-US" sz="1600"/>
                  <a:t>Natural Gas Cost ($)</a:t>
                </a:r>
              </a:p>
            </c:rich>
          </c:tx>
          <c:layout>
            <c:manualLayout>
              <c:xMode val="edge"/>
              <c:yMode val="edge"/>
              <c:x val="0.797187246306862"/>
              <c:y val="0.3932093813456693"/>
            </c:manualLayout>
          </c:layout>
          <c:overlay val="0"/>
        </c:title>
        <c:numFmt formatCode="&quot;$&quot;#,##0.00_);\(&quot;$&quot;#,##0.00\)" sourceLinked="1"/>
        <c:majorTickMark val="out"/>
        <c:minorTickMark val="none"/>
        <c:tickLblPos val="nextTo"/>
        <c:txPr>
          <a:bodyPr/>
          <a:lstStyle/>
          <a:p>
            <a:pPr>
              <a:defRPr sz="1300"/>
            </a:pPr>
            <a:endParaRPr lang="en-US"/>
          </a:p>
        </c:txPr>
        <c:crossAx val="108581248"/>
        <c:crosses val="max"/>
        <c:crossBetween val="between"/>
      </c:valAx>
      <c:catAx>
        <c:axId val="108581248"/>
        <c:scaling>
          <c:orientation val="minMax"/>
        </c:scaling>
        <c:delete val="1"/>
        <c:axPos val="b"/>
        <c:numFmt formatCode="mmm\-yy" sourceLinked="1"/>
        <c:majorTickMark val="out"/>
        <c:minorTickMark val="none"/>
        <c:tickLblPos val="none"/>
        <c:crossAx val="108579072"/>
        <c:crosses val="autoZero"/>
        <c:auto val="1"/>
        <c:lblAlgn val="ctr"/>
        <c:lblOffset val="100"/>
        <c:noMultiLvlLbl val="1"/>
      </c:catAx>
      <c:spPr>
        <a:noFill/>
        <a:ln w="25400">
          <a:noFill/>
        </a:ln>
      </c:spPr>
    </c:plotArea>
    <c:legend>
      <c:legendPos val="r"/>
      <c:layout>
        <c:manualLayout>
          <c:xMode val="edge"/>
          <c:yMode val="edge"/>
          <c:x val="0.8308940118896192"/>
          <c:y val="0.4049413836577071"/>
          <c:w val="0.14943501955224911"/>
          <c:h val="0.15368268271608901"/>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Hot Water Consumption (Therms) vs Hot Water Cost ($)</a:t>
            </a:r>
          </a:p>
        </c:rich>
      </c:tx>
      <c:layout>
        <c:manualLayout>
          <c:xMode val="edge"/>
          <c:yMode val="edge"/>
          <c:x val="0.2123721576338169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Hot Water Consumption (Therms)</c:v>
          </c:tx>
          <c:invertIfNegative val="0"/>
          <c:cat>
            <c:multiLvlStrRef>
              <c:f>(Benchmark1!$C$988:$C$999,Benchmark1!$C$1001:$C$1012)</c:f>
            </c:multiLvlStrRef>
          </c:cat>
          <c:val>
            <c:numRef>
              <c:f>(Benchmark1!$H$988:$H$999,Benchmark1!$H$1001:$H$1012)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1085440"/>
        <c:axId val="111095808"/>
      </c:barChart>
      <c:lineChart>
        <c:grouping val="standard"/>
        <c:varyColors val="0"/>
        <c:ser>
          <c:idx val="0"/>
          <c:order val="1"/>
          <c:tx>
            <c:v>Hot Water Cost ($)</c:v>
          </c:tx>
          <c:marker>
            <c:symbol val="none"/>
          </c:marker>
          <c:cat>
            <c:multiLvlStrRef>
              <c:f>(Benchmark1!$C$518:$C$529,Benchmark1!$C$531:$C$542)</c:f>
            </c:multiLvlStrRef>
          </c:cat>
          <c:val>
            <c:numRef>
              <c:f>(Benchmark1!$J$988:$J$999,Benchmark1!$J$1001:$J$1012)</c:f>
              <c:numCache>
                <c:formatCode>"$"#,##0_);\("$"#,##0\)</c:formatCode>
                <c:ptCount val="24"/>
              </c:numCache>
            </c:numRef>
          </c:val>
          <c:smooth val="0"/>
        </c:ser>
        <c:dLbls>
          <c:showLegendKey val="0"/>
          <c:showVal val="0"/>
          <c:showCatName val="0"/>
          <c:showSerName val="0"/>
          <c:showPercent val="0"/>
          <c:showBubbleSize val="0"/>
        </c:dLbls>
        <c:marker val="1"/>
        <c:smooth val="0"/>
        <c:axId val="111112192"/>
        <c:axId val="111097728"/>
      </c:lineChart>
      <c:catAx>
        <c:axId val="11108544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1095808"/>
        <c:crosses val="autoZero"/>
        <c:auto val="1"/>
        <c:lblAlgn val="ctr"/>
        <c:lblOffset val="100"/>
        <c:noMultiLvlLbl val="1"/>
      </c:catAx>
      <c:valAx>
        <c:axId val="111095808"/>
        <c:scaling>
          <c:orientation val="minMax"/>
        </c:scaling>
        <c:delete val="0"/>
        <c:axPos val="l"/>
        <c:majorGridlines/>
        <c:title>
          <c:tx>
            <c:rich>
              <a:bodyPr rot="-5400000" vert="horz"/>
              <a:lstStyle/>
              <a:p>
                <a:pPr>
                  <a:defRPr sz="1600"/>
                </a:pPr>
                <a:r>
                  <a:rPr lang="en-US" sz="1600"/>
                  <a:t>Hot</a:t>
                </a:r>
                <a:r>
                  <a:rPr lang="en-US" sz="1600" baseline="0"/>
                  <a:t> Water</a:t>
                </a:r>
                <a:r>
                  <a:rPr lang="en-US" sz="1600"/>
                  <a:t> Consumption (Therms)</a:t>
                </a:r>
              </a:p>
            </c:rich>
          </c:tx>
          <c:overlay val="0"/>
        </c:title>
        <c:numFmt formatCode="General" sourceLinked="1"/>
        <c:majorTickMark val="out"/>
        <c:minorTickMark val="none"/>
        <c:tickLblPos val="nextTo"/>
        <c:txPr>
          <a:bodyPr/>
          <a:lstStyle/>
          <a:p>
            <a:pPr>
              <a:defRPr sz="1300"/>
            </a:pPr>
            <a:endParaRPr lang="en-US"/>
          </a:p>
        </c:txPr>
        <c:crossAx val="111085440"/>
        <c:crosses val="autoZero"/>
        <c:crossBetween val="between"/>
      </c:valAx>
      <c:valAx>
        <c:axId val="111097728"/>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11112192"/>
        <c:crosses val="max"/>
        <c:crossBetween val="between"/>
      </c:valAx>
      <c:catAx>
        <c:axId val="111112192"/>
        <c:scaling>
          <c:orientation val="minMax"/>
        </c:scaling>
        <c:delete val="1"/>
        <c:axPos val="b"/>
        <c:numFmt formatCode="mmm\-yy" sourceLinked="1"/>
        <c:majorTickMark val="out"/>
        <c:minorTickMark val="none"/>
        <c:tickLblPos val="none"/>
        <c:crossAx val="11109772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Natural Gas</a:t>
            </a:r>
            <a:r>
              <a:rPr lang="en-US" sz="2000" baseline="0"/>
              <a:t> Consumption (Therms) vs. Natural Gas Cost ($)</a:t>
            </a:r>
          </a:p>
        </c:rich>
      </c:tx>
      <c:layout>
        <c:manualLayout>
          <c:xMode val="edge"/>
          <c:yMode val="edge"/>
          <c:x val="0.18445536359463807"/>
          <c:y val="3.6837110913629359E-2"/>
        </c:manualLayout>
      </c:layout>
      <c:overlay val="0"/>
      <c:spPr>
        <a:ln w="9525"/>
      </c:spPr>
    </c:title>
    <c:autoTitleDeleted val="0"/>
    <c:plotArea>
      <c:layout>
        <c:manualLayout>
          <c:layoutTarget val="inner"/>
          <c:xMode val="edge"/>
          <c:yMode val="edge"/>
          <c:x val="7.10124283849905E-2"/>
          <c:y val="0.10509228434178604"/>
          <c:w val="0.67075578946100423"/>
          <c:h val="0.7467468408161112"/>
        </c:manualLayout>
      </c:layout>
      <c:barChart>
        <c:barDir val="col"/>
        <c:grouping val="clustered"/>
        <c:varyColors val="0"/>
        <c:ser>
          <c:idx val="1"/>
          <c:order val="0"/>
          <c:tx>
            <c:v>Natural Gas Consumption (Therms)</c:v>
          </c:tx>
          <c:invertIfNegative val="0"/>
          <c:cat>
            <c:multiLvlStrRef>
              <c:f>(Benchmark1!$C$169:$C$180,Benchmark1!$C$182:$C$193)</c:f>
            </c:multiLvlStrRef>
          </c:cat>
          <c:val>
            <c:numRef>
              <c:f>(Benchmark2!$H$169:$H$180,Benchmark2!$H$182:$H$193)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09638016"/>
        <c:axId val="109639936"/>
      </c:barChart>
      <c:lineChart>
        <c:grouping val="standard"/>
        <c:varyColors val="0"/>
        <c:ser>
          <c:idx val="0"/>
          <c:order val="1"/>
          <c:tx>
            <c:v>Natural Gas Cost ($)</c:v>
          </c:tx>
          <c:marker>
            <c:symbol val="none"/>
          </c:marker>
          <c:cat>
            <c:multiLvlStrRef>
              <c:f>Benchmark1!$C$169:$C$193</c:f>
            </c:multiLvlStrRef>
          </c:cat>
          <c:val>
            <c:numRef>
              <c:f>(Benchmark2!$J$169:$J$180,Benchmark2!$J$182:$J$193)</c:f>
              <c:numCache>
                <c:formatCode>"$"#,##0.00_);\("$"#,##0.00\)</c:formatCode>
                <c:ptCount val="24"/>
              </c:numCache>
            </c:numRef>
          </c:val>
          <c:smooth val="0"/>
        </c:ser>
        <c:dLbls>
          <c:showLegendKey val="0"/>
          <c:showVal val="0"/>
          <c:showCatName val="0"/>
          <c:showSerName val="0"/>
          <c:showPercent val="0"/>
          <c:showBubbleSize val="0"/>
        </c:dLbls>
        <c:marker val="1"/>
        <c:smooth val="0"/>
        <c:axId val="111421696"/>
        <c:axId val="111419776"/>
      </c:lineChart>
      <c:catAx>
        <c:axId val="10963801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422"/>
            </c:manualLayout>
          </c:layout>
          <c:overlay val="0"/>
        </c:title>
        <c:numFmt formatCode="mmm\-yy" sourceLinked="1"/>
        <c:majorTickMark val="out"/>
        <c:minorTickMark val="none"/>
        <c:tickLblPos val="nextTo"/>
        <c:txPr>
          <a:bodyPr/>
          <a:lstStyle/>
          <a:p>
            <a:pPr>
              <a:defRPr sz="1300"/>
            </a:pPr>
            <a:endParaRPr lang="en-US"/>
          </a:p>
        </c:txPr>
        <c:crossAx val="109639936"/>
        <c:crosses val="autoZero"/>
        <c:auto val="1"/>
        <c:lblAlgn val="ctr"/>
        <c:lblOffset val="100"/>
        <c:noMultiLvlLbl val="1"/>
      </c:catAx>
      <c:valAx>
        <c:axId val="109639936"/>
        <c:scaling>
          <c:orientation val="minMax"/>
        </c:scaling>
        <c:delete val="0"/>
        <c:axPos val="l"/>
        <c:majorGridlines/>
        <c:title>
          <c:tx>
            <c:rich>
              <a:bodyPr rot="-5400000" vert="horz"/>
              <a:lstStyle/>
              <a:p>
                <a:pPr>
                  <a:defRPr sz="1600"/>
                </a:pPr>
                <a:r>
                  <a:rPr lang="en-US" sz="1600"/>
                  <a:t>Natural Gas Consumption (Therms)</a:t>
                </a:r>
              </a:p>
            </c:rich>
          </c:tx>
          <c:overlay val="0"/>
        </c:title>
        <c:numFmt formatCode="General" sourceLinked="1"/>
        <c:majorTickMark val="out"/>
        <c:minorTickMark val="none"/>
        <c:tickLblPos val="nextTo"/>
        <c:txPr>
          <a:bodyPr/>
          <a:lstStyle/>
          <a:p>
            <a:pPr>
              <a:defRPr sz="1300"/>
            </a:pPr>
            <a:endParaRPr lang="en-US"/>
          </a:p>
        </c:txPr>
        <c:crossAx val="109638016"/>
        <c:crosses val="autoZero"/>
        <c:crossBetween val="between"/>
      </c:valAx>
      <c:valAx>
        <c:axId val="111419776"/>
        <c:scaling>
          <c:orientation val="minMax"/>
        </c:scaling>
        <c:delete val="0"/>
        <c:axPos val="r"/>
        <c:title>
          <c:tx>
            <c:rich>
              <a:bodyPr rot="-5400000" vert="horz"/>
              <a:lstStyle/>
              <a:p>
                <a:pPr>
                  <a:defRPr sz="1600"/>
                </a:pPr>
                <a:r>
                  <a:rPr lang="en-US" sz="1600"/>
                  <a:t>Natural Gas Cost ($)</a:t>
                </a:r>
              </a:p>
            </c:rich>
          </c:tx>
          <c:layout>
            <c:manualLayout>
              <c:xMode val="edge"/>
              <c:yMode val="edge"/>
              <c:x val="0.797187246306862"/>
              <c:y val="0.3932093813456693"/>
            </c:manualLayout>
          </c:layout>
          <c:overlay val="0"/>
        </c:title>
        <c:numFmt formatCode="&quot;$&quot;#,##0.00_);\(&quot;$&quot;#,##0.00\)" sourceLinked="1"/>
        <c:majorTickMark val="out"/>
        <c:minorTickMark val="none"/>
        <c:tickLblPos val="nextTo"/>
        <c:txPr>
          <a:bodyPr/>
          <a:lstStyle/>
          <a:p>
            <a:pPr>
              <a:defRPr sz="1300"/>
            </a:pPr>
            <a:endParaRPr lang="en-US"/>
          </a:p>
        </c:txPr>
        <c:crossAx val="111421696"/>
        <c:crosses val="max"/>
        <c:crossBetween val="between"/>
      </c:valAx>
      <c:catAx>
        <c:axId val="111421696"/>
        <c:scaling>
          <c:orientation val="minMax"/>
        </c:scaling>
        <c:delete val="1"/>
        <c:axPos val="b"/>
        <c:numFmt formatCode="mmm\-yy" sourceLinked="1"/>
        <c:majorTickMark val="out"/>
        <c:minorTickMark val="none"/>
        <c:tickLblPos val="none"/>
        <c:crossAx val="111419776"/>
        <c:crosses val="autoZero"/>
        <c:auto val="1"/>
        <c:lblAlgn val="ctr"/>
        <c:lblOffset val="100"/>
        <c:noMultiLvlLbl val="1"/>
      </c:catAx>
      <c:spPr>
        <a:noFill/>
        <a:ln w="25400">
          <a:noFill/>
        </a:ln>
      </c:spPr>
    </c:plotArea>
    <c:legend>
      <c:legendPos val="r"/>
      <c:layout>
        <c:manualLayout>
          <c:xMode val="edge"/>
          <c:yMode val="edge"/>
          <c:x val="0.8308940118896192"/>
          <c:y val="0.4049413836577071"/>
          <c:w val="0.14943501955224911"/>
          <c:h val="0.15368268271608901"/>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Electric Consumption (kWh) vs. Electric Cost ($)</a:t>
            </a:r>
          </a:p>
        </c:rich>
      </c:tx>
      <c:layout>
        <c:manualLayout>
          <c:xMode val="edge"/>
          <c:yMode val="edge"/>
          <c:x val="0.22946143886336659"/>
          <c:y val="4.4676325777605413E-2"/>
        </c:manualLayout>
      </c:layout>
      <c:overlay val="0"/>
    </c:title>
    <c:autoTitleDeleted val="0"/>
    <c:plotArea>
      <c:layout>
        <c:manualLayout>
          <c:layoutTarget val="inner"/>
          <c:xMode val="edge"/>
          <c:yMode val="edge"/>
          <c:x val="8.7729259464850606E-2"/>
          <c:y val="0.10509228434178604"/>
          <c:w val="0.66569257250758263"/>
          <c:h val="0.7467468408161112"/>
        </c:manualLayout>
      </c:layout>
      <c:barChart>
        <c:barDir val="col"/>
        <c:grouping val="clustered"/>
        <c:varyColors val="0"/>
        <c:ser>
          <c:idx val="1"/>
          <c:order val="0"/>
          <c:tx>
            <c:v>Electric Consumption (kWh)</c:v>
          </c:tx>
          <c:invertIfNegative val="0"/>
          <c:cat>
            <c:multiLvlStrRef>
              <c:f>(Benchmark1!$C$250:$C$261,Benchmark1!$C$263:$C$274)</c:f>
            </c:multiLvlStrRef>
          </c:cat>
          <c:val>
            <c:numRef>
              <c:f>(Benchmark2!$G$250:$G$261,Benchmark2!$G$263:$G$274)</c:f>
              <c:numCache>
                <c:formatCode>General</c:formatCode>
                <c:ptCount val="24"/>
              </c:numCache>
            </c:numRef>
          </c:val>
        </c:ser>
        <c:dLbls>
          <c:showLegendKey val="0"/>
          <c:showVal val="0"/>
          <c:showCatName val="0"/>
          <c:showSerName val="0"/>
          <c:showPercent val="0"/>
          <c:showBubbleSize val="0"/>
        </c:dLbls>
        <c:gapWidth val="150"/>
        <c:axId val="111461504"/>
        <c:axId val="111463424"/>
      </c:barChart>
      <c:lineChart>
        <c:grouping val="standard"/>
        <c:varyColors val="0"/>
        <c:ser>
          <c:idx val="0"/>
          <c:order val="1"/>
          <c:tx>
            <c:v>Electric Cost ($)</c:v>
          </c:tx>
          <c:marker>
            <c:symbol val="none"/>
          </c:marker>
          <c:cat>
            <c:multiLvlStrRef>
              <c:f>(Benchmark1!$C$250:$C$261,Benchmark1!$C$263:$C$274)</c:f>
            </c:multiLvlStrRef>
          </c:cat>
          <c:val>
            <c:numRef>
              <c:f>(Benchmark2!$J$250:$J$261,Benchmark2!$J$263:$J$274)</c:f>
              <c:numCache>
                <c:formatCode>"$"#,##0.00</c:formatCode>
                <c:ptCount val="24"/>
              </c:numCache>
            </c:numRef>
          </c:val>
          <c:smooth val="0"/>
        </c:ser>
        <c:dLbls>
          <c:showLegendKey val="0"/>
          <c:showVal val="0"/>
          <c:showCatName val="0"/>
          <c:showSerName val="0"/>
          <c:showPercent val="0"/>
          <c:showBubbleSize val="0"/>
        </c:dLbls>
        <c:marker val="1"/>
        <c:smooth val="0"/>
        <c:axId val="120396800"/>
        <c:axId val="120394880"/>
      </c:lineChart>
      <c:catAx>
        <c:axId val="111461504"/>
        <c:scaling>
          <c:orientation val="minMax"/>
        </c:scaling>
        <c:delete val="0"/>
        <c:axPos val="b"/>
        <c:title>
          <c:tx>
            <c:rich>
              <a:bodyPr/>
              <a:lstStyle/>
              <a:p>
                <a:pPr>
                  <a:defRPr sz="1600" b="1"/>
                </a:pPr>
                <a:r>
                  <a:rPr lang="en-US" sz="1600" b="1"/>
                  <a:t>Date (Mon - Yr)</a:t>
                </a:r>
              </a:p>
            </c:rich>
          </c:tx>
          <c:overlay val="0"/>
        </c:title>
        <c:numFmt formatCode="mmm\-yy" sourceLinked="1"/>
        <c:majorTickMark val="out"/>
        <c:minorTickMark val="none"/>
        <c:tickLblPos val="nextTo"/>
        <c:txPr>
          <a:bodyPr/>
          <a:lstStyle/>
          <a:p>
            <a:pPr>
              <a:defRPr sz="1300"/>
            </a:pPr>
            <a:endParaRPr lang="en-US"/>
          </a:p>
        </c:txPr>
        <c:crossAx val="111463424"/>
        <c:crosses val="autoZero"/>
        <c:auto val="1"/>
        <c:lblAlgn val="ctr"/>
        <c:lblOffset val="100"/>
        <c:noMultiLvlLbl val="1"/>
      </c:catAx>
      <c:valAx>
        <c:axId val="111463424"/>
        <c:scaling>
          <c:orientation val="minMax"/>
        </c:scaling>
        <c:delete val="0"/>
        <c:axPos val="l"/>
        <c:majorGridlines/>
        <c:title>
          <c:tx>
            <c:rich>
              <a:bodyPr rot="-5400000" vert="horz"/>
              <a:lstStyle/>
              <a:p>
                <a:pPr>
                  <a:defRPr sz="1600"/>
                </a:pPr>
                <a:r>
                  <a:rPr lang="en-US" sz="1600"/>
                  <a:t>Electric Consumption (kWh)</a:t>
                </a:r>
              </a:p>
            </c:rich>
          </c:tx>
          <c:overlay val="0"/>
        </c:title>
        <c:numFmt formatCode="General" sourceLinked="1"/>
        <c:majorTickMark val="out"/>
        <c:minorTickMark val="none"/>
        <c:tickLblPos val="nextTo"/>
        <c:txPr>
          <a:bodyPr/>
          <a:lstStyle/>
          <a:p>
            <a:pPr>
              <a:defRPr sz="1300"/>
            </a:pPr>
            <a:endParaRPr lang="en-US"/>
          </a:p>
        </c:txPr>
        <c:crossAx val="111461504"/>
        <c:crosses val="autoZero"/>
        <c:crossBetween val="between"/>
      </c:valAx>
      <c:valAx>
        <c:axId val="120394880"/>
        <c:scaling>
          <c:orientation val="minMax"/>
        </c:scaling>
        <c:delete val="0"/>
        <c:axPos val="r"/>
        <c:title>
          <c:tx>
            <c:rich>
              <a:bodyPr rot="-5400000" vert="horz"/>
              <a:lstStyle/>
              <a:p>
                <a:pPr>
                  <a:defRPr sz="1600"/>
                </a:pPr>
                <a:r>
                  <a:rPr lang="en-US" sz="1600"/>
                  <a:t>Electric Cost ($)</a:t>
                </a:r>
              </a:p>
            </c:rich>
          </c:tx>
          <c:layout>
            <c:manualLayout>
              <c:xMode val="edge"/>
              <c:yMode val="edge"/>
              <c:x val="0.80507834879919304"/>
              <c:y val="0.42398786202242922"/>
            </c:manualLayout>
          </c:layout>
          <c:overlay val="0"/>
        </c:title>
        <c:numFmt formatCode="&quot;$&quot;#,##0.00" sourceLinked="1"/>
        <c:majorTickMark val="out"/>
        <c:minorTickMark val="none"/>
        <c:tickLblPos val="nextTo"/>
        <c:txPr>
          <a:bodyPr/>
          <a:lstStyle/>
          <a:p>
            <a:pPr>
              <a:defRPr sz="1300"/>
            </a:pPr>
            <a:endParaRPr lang="en-US"/>
          </a:p>
        </c:txPr>
        <c:crossAx val="120396800"/>
        <c:crosses val="max"/>
        <c:crossBetween val="between"/>
      </c:valAx>
      <c:catAx>
        <c:axId val="120396800"/>
        <c:scaling>
          <c:orientation val="minMax"/>
        </c:scaling>
        <c:delete val="1"/>
        <c:axPos val="b"/>
        <c:numFmt formatCode="mmm\-yy" sourceLinked="1"/>
        <c:majorTickMark val="out"/>
        <c:minorTickMark val="none"/>
        <c:tickLblPos val="none"/>
        <c:crossAx val="120394880"/>
        <c:crosses val="autoZero"/>
        <c:auto val="1"/>
        <c:lblAlgn val="ctr"/>
        <c:lblOffset val="100"/>
        <c:noMultiLvlLbl val="1"/>
      </c:catAx>
      <c:spPr>
        <a:noFill/>
        <a:ln w="25400">
          <a:noFill/>
        </a:ln>
      </c:spPr>
    </c:plotArea>
    <c:legend>
      <c:legendPos val="r"/>
      <c:layout>
        <c:manualLayout>
          <c:xMode val="edge"/>
          <c:yMode val="edge"/>
          <c:x val="0.84064933055362645"/>
          <c:y val="0.42141553176255314"/>
          <c:w val="0.14064796219966699"/>
          <c:h val="0.13271560352477499"/>
        </c:manualLayout>
      </c:layout>
      <c:overlay val="0"/>
      <c:spPr>
        <a:ln>
          <a:solidFill>
            <a:schemeClr val="tx1"/>
          </a:solidFill>
        </a:ln>
      </c:spPr>
      <c:txPr>
        <a:bodyPr/>
        <a:lstStyle/>
        <a:p>
          <a:pPr>
            <a:defRPr sz="1300"/>
          </a:pPr>
          <a:endParaRPr lang="en-US"/>
        </a:p>
      </c:txPr>
    </c:legend>
    <c:plotVisOnly val="1"/>
    <c:dispBlanksAs val="gap"/>
    <c:showDLblsOverMax val="0"/>
  </c:chart>
  <c:printSettings>
    <c:headerFooter/>
    <c:pageMargins b="0.75000000000000422" l="0.70000000000000095" r="0.70000000000000095" t="0.75000000000000422" header="0.3000000000000001" footer="0.3000000000000001"/>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 Fuel Oil Consumption (Therms) vs. Oil Cost ($)</a:t>
            </a:r>
          </a:p>
        </c:rich>
      </c:tx>
      <c:layout>
        <c:manualLayout>
          <c:xMode val="edge"/>
          <c:yMode val="edge"/>
          <c:x val="0.19095155879347889"/>
          <c:y val="3.9332326107663358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Oil Consumption (Therms)</c:v>
          </c:tx>
          <c:invertIfNegative val="0"/>
          <c:cat>
            <c:multiLvlStrRef>
              <c:f>(Benchmark1!$C$330:$C$341,Benchmark1!$C$343:$C$354)</c:f>
            </c:multiLvlStrRef>
          </c:cat>
          <c:val>
            <c:numRef>
              <c:f>(Benchmark2!$H$330:$H$341,Benchmark2!$H$343:$H$354)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428416"/>
        <c:axId val="120442880"/>
      </c:barChart>
      <c:lineChart>
        <c:grouping val="standard"/>
        <c:varyColors val="0"/>
        <c:ser>
          <c:idx val="0"/>
          <c:order val="1"/>
          <c:tx>
            <c:v>Oil Cost ($)</c:v>
          </c:tx>
          <c:marker>
            <c:symbol val="none"/>
          </c:marker>
          <c:cat>
            <c:multiLvlStrRef>
              <c:f>(Benchmark1!$C$330:$C$341,Benchmark1!$C$343:$C$354)</c:f>
            </c:multiLvlStrRef>
          </c:cat>
          <c:val>
            <c:numRef>
              <c:f>(Benchmark2!$J$330:$J$341,Benchmark2!$J$343:$J$354)</c:f>
              <c:numCache>
                <c:formatCode>"$"#,##0.00_);\("$"#,##0.00\)</c:formatCode>
                <c:ptCount val="24"/>
              </c:numCache>
            </c:numRef>
          </c:val>
          <c:smooth val="0"/>
        </c:ser>
        <c:dLbls>
          <c:showLegendKey val="0"/>
          <c:showVal val="0"/>
          <c:showCatName val="0"/>
          <c:showSerName val="0"/>
          <c:showPercent val="0"/>
          <c:showBubbleSize val="0"/>
        </c:dLbls>
        <c:marker val="1"/>
        <c:smooth val="0"/>
        <c:axId val="120459264"/>
        <c:axId val="120444800"/>
      </c:lineChart>
      <c:catAx>
        <c:axId val="12042841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442880"/>
        <c:crosses val="autoZero"/>
        <c:auto val="1"/>
        <c:lblAlgn val="ctr"/>
        <c:lblOffset val="100"/>
        <c:noMultiLvlLbl val="1"/>
      </c:catAx>
      <c:valAx>
        <c:axId val="120442880"/>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20428416"/>
        <c:crosses val="autoZero"/>
        <c:crossBetween val="between"/>
      </c:valAx>
      <c:valAx>
        <c:axId val="120444800"/>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20459264"/>
        <c:crosses val="max"/>
        <c:crossBetween val="between"/>
      </c:valAx>
      <c:catAx>
        <c:axId val="120459264"/>
        <c:scaling>
          <c:orientation val="minMax"/>
        </c:scaling>
        <c:delete val="1"/>
        <c:axPos val="b"/>
        <c:numFmt formatCode="mmm\-yy" sourceLinked="1"/>
        <c:majorTickMark val="out"/>
        <c:minorTickMark val="none"/>
        <c:tickLblPos val="none"/>
        <c:crossAx val="120444800"/>
        <c:crosses val="autoZero"/>
        <c:auto val="1"/>
        <c:lblAlgn val="ctr"/>
        <c:lblOffset val="100"/>
        <c:noMultiLvlLbl val="1"/>
      </c:catAx>
      <c:spPr>
        <a:noFill/>
        <a:ln w="25400">
          <a:noFill/>
        </a:ln>
      </c:spPr>
    </c:plotArea>
    <c:legend>
      <c:legendPos val="r"/>
      <c:layout>
        <c:manualLayout>
          <c:xMode val="edge"/>
          <c:yMode val="edge"/>
          <c:x val="0.82275495775015794"/>
          <c:y val="0.4049413836577071"/>
          <c:w val="0.15757411720238601"/>
          <c:h val="0.11709589054776598"/>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Propane Consumption (Therms) vs Propane Cost ($)</a:t>
            </a:r>
          </a:p>
        </c:rich>
      </c:tx>
      <c:layout>
        <c:manualLayout>
          <c:xMode val="edge"/>
          <c:yMode val="edge"/>
          <c:x val="0.1984495650560153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Propane Consumption (Therms)</c:v>
          </c:tx>
          <c:invertIfNegative val="0"/>
          <c:cat>
            <c:multiLvlStrRef>
              <c:f>(Benchmark1!$C$518:$C$529,Benchmark1!$C$531:$C$542)</c:f>
            </c:multiLvlStrRef>
          </c:cat>
          <c:val>
            <c:numRef>
              <c:f>(Benchmark2!$H$518:$H$529,Benchmark2!$H$531:$H$542)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490624"/>
        <c:axId val="120509184"/>
      </c:barChart>
      <c:lineChart>
        <c:grouping val="standard"/>
        <c:varyColors val="0"/>
        <c:ser>
          <c:idx val="0"/>
          <c:order val="1"/>
          <c:tx>
            <c:v>Propane Cost ($)</c:v>
          </c:tx>
          <c:marker>
            <c:symbol val="none"/>
          </c:marker>
          <c:cat>
            <c:multiLvlStrRef>
              <c:f>(Benchmark1!$C$518:$C$529,Benchmark1!$C$531:$C$542)</c:f>
            </c:multiLvlStrRef>
          </c:cat>
          <c:val>
            <c:numRef>
              <c:f>(Benchmark2!$J$518:$J$529,Benchmark2!$J$531:$J$542)</c:f>
              <c:numCache>
                <c:formatCode>"$"#,##0.00_);\("$"#,##0.00\)</c:formatCode>
                <c:ptCount val="24"/>
              </c:numCache>
            </c:numRef>
          </c:val>
          <c:smooth val="0"/>
        </c:ser>
        <c:dLbls>
          <c:showLegendKey val="0"/>
          <c:showVal val="0"/>
          <c:showCatName val="0"/>
          <c:showSerName val="0"/>
          <c:showPercent val="0"/>
          <c:showBubbleSize val="0"/>
        </c:dLbls>
        <c:marker val="1"/>
        <c:smooth val="0"/>
        <c:axId val="120517376"/>
        <c:axId val="120511104"/>
      </c:lineChart>
      <c:catAx>
        <c:axId val="12049062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509184"/>
        <c:crosses val="autoZero"/>
        <c:auto val="1"/>
        <c:lblAlgn val="ctr"/>
        <c:lblOffset val="100"/>
        <c:noMultiLvlLbl val="1"/>
      </c:catAx>
      <c:valAx>
        <c:axId val="120509184"/>
        <c:scaling>
          <c:orientation val="minMax"/>
        </c:scaling>
        <c:delete val="0"/>
        <c:axPos val="l"/>
        <c:majorGridlines/>
        <c:title>
          <c:tx>
            <c:rich>
              <a:bodyPr rot="-5400000" vert="horz"/>
              <a:lstStyle/>
              <a:p>
                <a:pPr>
                  <a:defRPr sz="1600"/>
                </a:pPr>
                <a:r>
                  <a:rPr lang="en-US" sz="1600"/>
                  <a:t>Propane Consumption (Therms)</a:t>
                </a:r>
              </a:p>
            </c:rich>
          </c:tx>
          <c:overlay val="0"/>
        </c:title>
        <c:numFmt formatCode="General" sourceLinked="1"/>
        <c:majorTickMark val="out"/>
        <c:minorTickMark val="none"/>
        <c:tickLblPos val="nextTo"/>
        <c:txPr>
          <a:bodyPr/>
          <a:lstStyle/>
          <a:p>
            <a:pPr>
              <a:defRPr sz="1300"/>
            </a:pPr>
            <a:endParaRPr lang="en-US"/>
          </a:p>
        </c:txPr>
        <c:crossAx val="120490624"/>
        <c:crosses val="autoZero"/>
        <c:crossBetween val="between"/>
      </c:valAx>
      <c:valAx>
        <c:axId val="120511104"/>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0517376"/>
        <c:crosses val="max"/>
        <c:crossBetween val="between"/>
      </c:valAx>
      <c:catAx>
        <c:axId val="120517376"/>
        <c:scaling>
          <c:orientation val="minMax"/>
        </c:scaling>
        <c:delete val="1"/>
        <c:axPos val="b"/>
        <c:numFmt formatCode="mmm\-yy" sourceLinked="1"/>
        <c:majorTickMark val="out"/>
        <c:minorTickMark val="none"/>
        <c:tickLblPos val="none"/>
        <c:crossAx val="120511104"/>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Coal Consumption (Therms) vs Coal Cost ($)</a:t>
            </a:r>
          </a:p>
        </c:rich>
      </c:tx>
      <c:layout>
        <c:manualLayout>
          <c:xMode val="edge"/>
          <c:yMode val="edge"/>
          <c:x val="0.23277825390116302"/>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Coal Consumption (Therms)</c:v>
          </c:tx>
          <c:invertIfNegative val="0"/>
          <c:cat>
            <c:multiLvlStrRef>
              <c:f>(Benchmark1!$C$612:$C$623,Benchmark1!$C$625:$C$636)</c:f>
            </c:multiLvlStrRef>
          </c:cat>
          <c:val>
            <c:numRef>
              <c:f>(Benchmark2!$H$612:$H$623,Benchmark2!$H$625:$H$636)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565760"/>
        <c:axId val="120567680"/>
      </c:barChart>
      <c:lineChart>
        <c:grouping val="standard"/>
        <c:varyColors val="0"/>
        <c:ser>
          <c:idx val="0"/>
          <c:order val="1"/>
          <c:tx>
            <c:v>Coal Cost ($)</c:v>
          </c:tx>
          <c:marker>
            <c:symbol val="none"/>
          </c:marker>
          <c:cat>
            <c:multiLvlStrRef>
              <c:f>(Benchmark1!$C$612:$C$623,Benchmark1!$C$625:$C$636)</c:f>
            </c:multiLvlStrRef>
          </c:cat>
          <c:val>
            <c:numRef>
              <c:f>(Benchmark2!$J$612:$J$623,Benchmark2!$J$625:$J$636)</c:f>
              <c:numCache>
                <c:formatCode>"$"#,##0.00_);\("$"#,##0.00\)</c:formatCode>
                <c:ptCount val="24"/>
              </c:numCache>
            </c:numRef>
          </c:val>
          <c:smooth val="0"/>
        </c:ser>
        <c:dLbls>
          <c:showLegendKey val="0"/>
          <c:showVal val="0"/>
          <c:showCatName val="0"/>
          <c:showSerName val="0"/>
          <c:showPercent val="0"/>
          <c:showBubbleSize val="0"/>
        </c:dLbls>
        <c:marker val="1"/>
        <c:smooth val="0"/>
        <c:axId val="120571776"/>
        <c:axId val="120569856"/>
      </c:lineChart>
      <c:catAx>
        <c:axId val="12056576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567680"/>
        <c:crosses val="autoZero"/>
        <c:auto val="1"/>
        <c:lblAlgn val="ctr"/>
        <c:lblOffset val="100"/>
        <c:noMultiLvlLbl val="1"/>
      </c:catAx>
      <c:valAx>
        <c:axId val="120567680"/>
        <c:scaling>
          <c:orientation val="minMax"/>
        </c:scaling>
        <c:delete val="0"/>
        <c:axPos val="l"/>
        <c:majorGridlines/>
        <c:title>
          <c:tx>
            <c:rich>
              <a:bodyPr rot="-5400000" vert="horz"/>
              <a:lstStyle/>
              <a:p>
                <a:pPr>
                  <a:defRPr sz="1600"/>
                </a:pPr>
                <a:r>
                  <a:rPr lang="en-US" sz="1600"/>
                  <a:t>Coal Consumption (Therms)</a:t>
                </a:r>
              </a:p>
            </c:rich>
          </c:tx>
          <c:overlay val="0"/>
        </c:title>
        <c:numFmt formatCode="General" sourceLinked="1"/>
        <c:majorTickMark val="out"/>
        <c:minorTickMark val="none"/>
        <c:tickLblPos val="nextTo"/>
        <c:txPr>
          <a:bodyPr/>
          <a:lstStyle/>
          <a:p>
            <a:pPr>
              <a:defRPr sz="1300"/>
            </a:pPr>
            <a:endParaRPr lang="en-US"/>
          </a:p>
        </c:txPr>
        <c:crossAx val="120565760"/>
        <c:crosses val="autoZero"/>
        <c:crossBetween val="between"/>
      </c:valAx>
      <c:valAx>
        <c:axId val="120569856"/>
        <c:scaling>
          <c:orientation val="minMax"/>
        </c:scaling>
        <c:delete val="0"/>
        <c:axPos val="r"/>
        <c:title>
          <c:tx>
            <c:rich>
              <a:bodyPr rot="-5400000" vert="horz"/>
              <a:lstStyle/>
              <a:p>
                <a:pPr>
                  <a:defRPr sz="1600"/>
                </a:pPr>
                <a:r>
                  <a:rPr lang="en-US" sz="1600"/>
                  <a:t>Coal</a:t>
                </a:r>
                <a:r>
                  <a:rPr lang="en-US" sz="1600" baseline="0"/>
                  <a:t> </a:t>
                </a:r>
                <a:r>
                  <a:rPr lang="en-US" sz="1600"/>
                  <a:t>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0571776"/>
        <c:crosses val="max"/>
        <c:crossBetween val="between"/>
      </c:valAx>
      <c:catAx>
        <c:axId val="120571776"/>
        <c:scaling>
          <c:orientation val="minMax"/>
        </c:scaling>
        <c:delete val="1"/>
        <c:axPos val="b"/>
        <c:numFmt formatCode="mmm\-yy" sourceLinked="1"/>
        <c:majorTickMark val="out"/>
        <c:minorTickMark val="none"/>
        <c:tickLblPos val="none"/>
        <c:crossAx val="12056985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(Spruce) Consumption (Therms) vs Wood Cost ($)</a:t>
            </a:r>
          </a:p>
        </c:rich>
      </c:tx>
      <c:layout>
        <c:manualLayout>
          <c:xMode val="edge"/>
          <c:yMode val="edge"/>
          <c:x val="0.19916679704922863"/>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(Benchmark1!$C$706:$C$717,Benchmark1!$C$719:$C$730)</c:f>
            </c:multiLvlStrRef>
          </c:cat>
          <c:val>
            <c:numRef>
              <c:f>(Benchmark2!$H$706:$H$717,Benchmark2!$H$719:$H$730)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632064"/>
        <c:axId val="120633984"/>
      </c:barChart>
      <c:lineChart>
        <c:grouping val="standard"/>
        <c:varyColors val="0"/>
        <c:ser>
          <c:idx val="0"/>
          <c:order val="1"/>
          <c:tx>
            <c:v>Wood Cost ($)</c:v>
          </c:tx>
          <c:marker>
            <c:symbol val="none"/>
          </c:marker>
          <c:cat>
            <c:multiLvlStrRef>
              <c:f>(Benchmark1!$C$706:$C$717,Benchmark1!$C$719:$C$730)</c:f>
            </c:multiLvlStrRef>
          </c:cat>
          <c:val>
            <c:numRef>
              <c:f>(Benchmark2!$J$706:$J$717,Benchmark2!$J$719:$J$730)</c:f>
              <c:numCache>
                <c:formatCode>"$"#,##0.00_);\("$"#,##0.00\)</c:formatCode>
                <c:ptCount val="24"/>
              </c:numCache>
            </c:numRef>
          </c:val>
          <c:smooth val="0"/>
        </c:ser>
        <c:dLbls>
          <c:showLegendKey val="0"/>
          <c:showVal val="0"/>
          <c:showCatName val="0"/>
          <c:showSerName val="0"/>
          <c:showPercent val="0"/>
          <c:showBubbleSize val="0"/>
        </c:dLbls>
        <c:marker val="1"/>
        <c:smooth val="0"/>
        <c:axId val="120642176"/>
        <c:axId val="120640256"/>
      </c:lineChart>
      <c:catAx>
        <c:axId val="12063206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633984"/>
        <c:crosses val="autoZero"/>
        <c:auto val="1"/>
        <c:lblAlgn val="ctr"/>
        <c:lblOffset val="100"/>
        <c:noMultiLvlLbl val="1"/>
      </c:catAx>
      <c:valAx>
        <c:axId val="120633984"/>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20632064"/>
        <c:crosses val="autoZero"/>
        <c:crossBetween val="between"/>
      </c:valAx>
      <c:valAx>
        <c:axId val="120640256"/>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0642176"/>
        <c:crosses val="max"/>
        <c:crossBetween val="between"/>
      </c:valAx>
      <c:catAx>
        <c:axId val="120642176"/>
        <c:scaling>
          <c:orientation val="minMax"/>
        </c:scaling>
        <c:delete val="1"/>
        <c:axPos val="b"/>
        <c:numFmt formatCode="mmm\-yy" sourceLinked="1"/>
        <c:majorTickMark val="out"/>
        <c:minorTickMark val="none"/>
        <c:tickLblPos val="none"/>
        <c:crossAx val="12064025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Steam Consumption (Therms) vs Steam Cost ($)</a:t>
            </a:r>
          </a:p>
        </c:rich>
      </c:tx>
      <c:layout>
        <c:manualLayout>
          <c:xMode val="edge"/>
          <c:yMode val="edge"/>
          <c:x val="0.2327782539011630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Steam Consumption (Therms)</c:v>
          </c:tx>
          <c:invertIfNegative val="0"/>
          <c:cat>
            <c:multiLvlStrRef>
              <c:f>(Benchmark1!$C$894:$C$905,Benchmark1!$C$907:$C$918)</c:f>
            </c:multiLvlStrRef>
          </c:cat>
          <c:val>
            <c:numRef>
              <c:f>(Benchmark2!$H$894:$H$905,Benchmark2!$H$907:$H$918)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686080"/>
        <c:axId val="120688000"/>
      </c:barChart>
      <c:lineChart>
        <c:grouping val="standard"/>
        <c:varyColors val="0"/>
        <c:ser>
          <c:idx val="0"/>
          <c:order val="1"/>
          <c:tx>
            <c:v>Steam Cost ($)</c:v>
          </c:tx>
          <c:marker>
            <c:symbol val="none"/>
          </c:marker>
          <c:cat>
            <c:multiLvlStrRef>
              <c:f>(Benchmark1!$C$894:$C$905,Benchmark1!$C$907:$C$918)</c:f>
            </c:multiLvlStrRef>
          </c:cat>
          <c:val>
            <c:numRef>
              <c:f>(Benchmark2!$J$894:$J$905,Benchmark2!$J$907:$J$918)</c:f>
              <c:numCache>
                <c:formatCode>"$"#,##0_);\("$"#,##0\)</c:formatCode>
                <c:ptCount val="24"/>
              </c:numCache>
            </c:numRef>
          </c:val>
          <c:smooth val="0"/>
        </c:ser>
        <c:dLbls>
          <c:showLegendKey val="0"/>
          <c:showVal val="0"/>
          <c:showCatName val="0"/>
          <c:showSerName val="0"/>
          <c:showPercent val="0"/>
          <c:showBubbleSize val="0"/>
        </c:dLbls>
        <c:marker val="1"/>
        <c:smooth val="0"/>
        <c:axId val="120696192"/>
        <c:axId val="120694272"/>
      </c:lineChart>
      <c:catAx>
        <c:axId val="12068608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688000"/>
        <c:crosses val="autoZero"/>
        <c:auto val="1"/>
        <c:lblAlgn val="ctr"/>
        <c:lblOffset val="100"/>
        <c:noMultiLvlLbl val="1"/>
      </c:catAx>
      <c:valAx>
        <c:axId val="120688000"/>
        <c:scaling>
          <c:orientation val="minMax"/>
        </c:scaling>
        <c:delete val="0"/>
        <c:axPos val="l"/>
        <c:majorGridlines/>
        <c:title>
          <c:tx>
            <c:rich>
              <a:bodyPr rot="-5400000" vert="horz"/>
              <a:lstStyle/>
              <a:p>
                <a:pPr>
                  <a:defRPr sz="1600"/>
                </a:pPr>
                <a:r>
                  <a:rPr lang="en-US" sz="1600"/>
                  <a:t>Steam Consumption (Therms)</a:t>
                </a:r>
              </a:p>
            </c:rich>
          </c:tx>
          <c:overlay val="0"/>
        </c:title>
        <c:numFmt formatCode="General" sourceLinked="1"/>
        <c:majorTickMark val="out"/>
        <c:minorTickMark val="none"/>
        <c:tickLblPos val="nextTo"/>
        <c:txPr>
          <a:bodyPr/>
          <a:lstStyle/>
          <a:p>
            <a:pPr>
              <a:defRPr sz="1300"/>
            </a:pPr>
            <a:endParaRPr lang="en-US"/>
          </a:p>
        </c:txPr>
        <c:crossAx val="120686080"/>
        <c:crosses val="autoZero"/>
        <c:crossBetween val="between"/>
      </c:valAx>
      <c:valAx>
        <c:axId val="120694272"/>
        <c:scaling>
          <c:orientation val="minMax"/>
        </c:scaling>
        <c:delete val="0"/>
        <c:axPos val="r"/>
        <c:title>
          <c:tx>
            <c:rich>
              <a:bodyPr rot="-5400000" vert="horz"/>
              <a:lstStyle/>
              <a:p>
                <a:pPr>
                  <a:defRPr sz="1600"/>
                </a:pPr>
                <a:r>
                  <a:rPr lang="en-US" sz="1600"/>
                  <a:t>Thermal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0696192"/>
        <c:crosses val="max"/>
        <c:crossBetween val="between"/>
      </c:valAx>
      <c:catAx>
        <c:axId val="120696192"/>
        <c:scaling>
          <c:orientation val="minMax"/>
        </c:scaling>
        <c:delete val="1"/>
        <c:axPos val="b"/>
        <c:numFmt formatCode="mmm\-yy" sourceLinked="1"/>
        <c:majorTickMark val="out"/>
        <c:minorTickMark val="none"/>
        <c:tickLblPos val="none"/>
        <c:crossAx val="120694272"/>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Fuel Oil Consumption (Therms) vs. Oil Cost ($)</a:t>
            </a:r>
          </a:p>
        </c:rich>
      </c:tx>
      <c:layout>
        <c:manualLayout>
          <c:xMode val="edge"/>
          <c:yMode val="edge"/>
          <c:x val="0.19095153919933205"/>
          <c:y val="3.8132935031980703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Consumption (Therms)</c:v>
          </c:tx>
          <c:spPr>
            <a:ln>
              <a:solidFill>
                <a:schemeClr val="tx1"/>
              </a:solidFill>
            </a:ln>
          </c:spPr>
          <c:invertIfNegative val="0"/>
          <c:cat>
            <c:multiLvlStrRef>
              <c:f>(Benchmark1!$C$423:$C$434,Benchmark1!$C$436:$C$447)</c:f>
            </c:multiLvlStrRef>
          </c:cat>
          <c:val>
            <c:numRef>
              <c:f>(Benchmark2!$H$423:$H$434,Benchmark2!$H$436:$H$447)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867072"/>
        <c:axId val="120881536"/>
      </c:barChart>
      <c:lineChart>
        <c:grouping val="standard"/>
        <c:varyColors val="0"/>
        <c:ser>
          <c:idx val="0"/>
          <c:order val="1"/>
          <c:tx>
            <c:v>Oil Cost ($)</c:v>
          </c:tx>
          <c:marker>
            <c:symbol val="none"/>
          </c:marker>
          <c:cat>
            <c:multiLvlStrRef>
              <c:f>Benchmark1!$C$436:$C$447</c:f>
            </c:multiLvlStrRef>
          </c:cat>
          <c:val>
            <c:numRef>
              <c:f>(Benchmark2!$J$423:$J$434,Benchmark2!$J$436:$J$447)</c:f>
              <c:numCache>
                <c:formatCode>"$"#,##0_);\("$"#,##0\)</c:formatCode>
                <c:ptCount val="24"/>
              </c:numCache>
            </c:numRef>
          </c:val>
          <c:smooth val="0"/>
        </c:ser>
        <c:dLbls>
          <c:showLegendKey val="0"/>
          <c:showVal val="0"/>
          <c:showCatName val="0"/>
          <c:showSerName val="0"/>
          <c:showPercent val="0"/>
          <c:showBubbleSize val="0"/>
        </c:dLbls>
        <c:marker val="1"/>
        <c:smooth val="0"/>
        <c:axId val="120889728"/>
        <c:axId val="120883456"/>
      </c:lineChart>
      <c:catAx>
        <c:axId val="12086707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881536"/>
        <c:crosses val="autoZero"/>
        <c:auto val="1"/>
        <c:lblAlgn val="ctr"/>
        <c:lblOffset val="100"/>
        <c:noMultiLvlLbl val="1"/>
      </c:catAx>
      <c:valAx>
        <c:axId val="120881536"/>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20867072"/>
        <c:crosses val="autoZero"/>
        <c:crossBetween val="between"/>
      </c:valAx>
      <c:valAx>
        <c:axId val="120883456"/>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20889728"/>
        <c:crosses val="max"/>
        <c:crossBetween val="between"/>
      </c:valAx>
      <c:catAx>
        <c:axId val="120889728"/>
        <c:scaling>
          <c:orientation val="minMax"/>
        </c:scaling>
        <c:delete val="1"/>
        <c:axPos val="b"/>
        <c:numFmt formatCode="mmm\-yy" sourceLinked="1"/>
        <c:majorTickMark val="out"/>
        <c:minorTickMark val="none"/>
        <c:tickLblPos val="none"/>
        <c:crossAx val="120883456"/>
        <c:crosses val="autoZero"/>
        <c:auto val="1"/>
        <c:lblAlgn val="ctr"/>
        <c:lblOffset val="100"/>
        <c:noMultiLvlLbl val="1"/>
      </c:catAx>
      <c:spPr>
        <a:noFill/>
        <a:ln w="25400">
          <a:noFill/>
        </a:ln>
      </c:spPr>
    </c:plotArea>
    <c:legend>
      <c:legendPos val="r"/>
      <c:legendEntry>
        <c:idx val="0"/>
        <c:txPr>
          <a:bodyPr/>
          <a:lstStyle/>
          <a:p>
            <a:pPr>
              <a:defRPr sz="1300"/>
            </a:pPr>
            <a:endParaRPr lang="en-US"/>
          </a:p>
        </c:txPr>
      </c:legendEntry>
      <c:legendEntry>
        <c:idx val="1"/>
        <c:txPr>
          <a:bodyPr/>
          <a:lstStyle/>
          <a:p>
            <a:pPr>
              <a:defRPr sz="1300"/>
            </a:pPr>
            <a:endParaRPr lang="en-US"/>
          </a:p>
        </c:txPr>
      </c:legendEntry>
      <c:layout>
        <c:manualLayout>
          <c:xMode val="edge"/>
          <c:yMode val="edge"/>
          <c:x val="0.82875421991918663"/>
          <c:y val="0.40618012088596833"/>
          <c:w val="0.14949719035309167"/>
          <c:h val="0.11564704742416107"/>
        </c:manualLayout>
      </c:layout>
      <c:overlay val="0"/>
      <c:spPr>
        <a:ln>
          <a:solidFill>
            <a:schemeClr val="tx1"/>
          </a:solidFill>
        </a:ln>
      </c:spPr>
    </c:legend>
    <c:plotVisOnly val="1"/>
    <c:dispBlanksAs val="gap"/>
    <c:showDLblsOverMax val="0"/>
  </c:chart>
  <c:printSettings>
    <c:headerFooter/>
    <c:pageMargins b="1" l="1" r="1" t="1" header="0.5" footer="0.5"/>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(Birch) Consumption (Therms) vs Wood Cost ($)</a:t>
            </a:r>
          </a:p>
        </c:rich>
      </c:tx>
      <c:layout>
        <c:manualLayout>
          <c:xMode val="edge"/>
          <c:yMode val="edge"/>
          <c:x val="0.2100410919130897"/>
          <c:y val="4.0446897681347384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(Benchmark1!$C$800:$C$811,Benchmark1!$C$813:$C$824)</c:f>
            </c:multiLvlStrRef>
          </c:cat>
          <c:val>
            <c:numRef>
              <c:f>(Benchmark2!$H$800:$H$811,Benchmark2!$H$813:$H$824)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1024896"/>
        <c:axId val="121026816"/>
      </c:barChart>
      <c:lineChart>
        <c:grouping val="standard"/>
        <c:varyColors val="0"/>
        <c:ser>
          <c:idx val="0"/>
          <c:order val="1"/>
          <c:tx>
            <c:v>Wood Cost ($)</c:v>
          </c:tx>
          <c:marker>
            <c:symbol val="none"/>
          </c:marker>
          <c:cat>
            <c:multiLvlStrRef>
              <c:f>(Benchmark1!$C$706:$C$717,Benchmark1!$C$719:$C$730)</c:f>
            </c:multiLvlStrRef>
          </c:cat>
          <c:val>
            <c:numRef>
              <c:f>(Benchmark2!$J$800:$J$811,Benchmark2!$J$813:$J$824)</c:f>
              <c:numCache>
                <c:formatCode>"$"#,##0_);\("$"#,##0\)</c:formatCode>
                <c:ptCount val="24"/>
              </c:numCache>
            </c:numRef>
          </c:val>
          <c:smooth val="0"/>
        </c:ser>
        <c:dLbls>
          <c:showLegendKey val="0"/>
          <c:showVal val="0"/>
          <c:showCatName val="0"/>
          <c:showSerName val="0"/>
          <c:showPercent val="0"/>
          <c:showBubbleSize val="0"/>
        </c:dLbls>
        <c:marker val="1"/>
        <c:smooth val="0"/>
        <c:axId val="121035008"/>
        <c:axId val="121033088"/>
      </c:lineChart>
      <c:catAx>
        <c:axId val="12102489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1026816"/>
        <c:crosses val="autoZero"/>
        <c:auto val="1"/>
        <c:lblAlgn val="ctr"/>
        <c:lblOffset val="100"/>
        <c:noMultiLvlLbl val="1"/>
      </c:catAx>
      <c:valAx>
        <c:axId val="121026816"/>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21024896"/>
        <c:crosses val="autoZero"/>
        <c:crossBetween val="between"/>
      </c:valAx>
      <c:valAx>
        <c:axId val="121033088"/>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1035008"/>
        <c:crosses val="max"/>
        <c:crossBetween val="between"/>
      </c:valAx>
      <c:catAx>
        <c:axId val="121035008"/>
        <c:scaling>
          <c:orientation val="minMax"/>
        </c:scaling>
        <c:delete val="1"/>
        <c:axPos val="b"/>
        <c:numFmt formatCode="mmm\-yy" sourceLinked="1"/>
        <c:majorTickMark val="out"/>
        <c:minorTickMark val="none"/>
        <c:tickLblPos val="none"/>
        <c:crossAx val="12103308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Electric Consumption (kWh) vs. Electric Cost ($)</a:t>
            </a:r>
          </a:p>
        </c:rich>
      </c:tx>
      <c:layout>
        <c:manualLayout>
          <c:xMode val="edge"/>
          <c:yMode val="edge"/>
          <c:x val="0.22946143886336659"/>
          <c:y val="4.4676325777605413E-2"/>
        </c:manualLayout>
      </c:layout>
      <c:overlay val="0"/>
    </c:title>
    <c:autoTitleDeleted val="0"/>
    <c:plotArea>
      <c:layout>
        <c:manualLayout>
          <c:layoutTarget val="inner"/>
          <c:xMode val="edge"/>
          <c:yMode val="edge"/>
          <c:x val="8.7729259464850606E-2"/>
          <c:y val="0.10509228434178604"/>
          <c:w val="0.66569257250758263"/>
          <c:h val="0.7467468408161112"/>
        </c:manualLayout>
      </c:layout>
      <c:barChart>
        <c:barDir val="col"/>
        <c:grouping val="clustered"/>
        <c:varyColors val="0"/>
        <c:ser>
          <c:idx val="1"/>
          <c:order val="0"/>
          <c:tx>
            <c:v>Electric Consumption (kWh)</c:v>
          </c:tx>
          <c:invertIfNegative val="0"/>
          <c:cat>
            <c:multiLvlStrRef>
              <c:f>(Benchmark1!$C$250:$C$261,Benchmark1!$C$263:$C$274)</c:f>
            </c:multiLvlStrRef>
          </c:cat>
          <c:val>
            <c:numRef>
              <c:f>(Benchmark1!$G$250:$G$261,Benchmark1!$G$263:$G$274)</c:f>
              <c:numCache>
                <c:formatCode>General</c:formatCode>
                <c:ptCount val="24"/>
              </c:numCache>
            </c:numRef>
          </c:val>
        </c:ser>
        <c:dLbls>
          <c:showLegendKey val="0"/>
          <c:showVal val="0"/>
          <c:showCatName val="0"/>
          <c:showSerName val="0"/>
          <c:showPercent val="0"/>
          <c:showBubbleSize val="0"/>
        </c:dLbls>
        <c:gapWidth val="150"/>
        <c:axId val="108612608"/>
        <c:axId val="108618880"/>
      </c:barChart>
      <c:lineChart>
        <c:grouping val="standard"/>
        <c:varyColors val="0"/>
        <c:ser>
          <c:idx val="0"/>
          <c:order val="1"/>
          <c:tx>
            <c:v>Electric Cost ($)</c:v>
          </c:tx>
          <c:marker>
            <c:symbol val="none"/>
          </c:marker>
          <c:cat>
            <c:multiLvlStrRef>
              <c:f>(Benchmark1!$C$250:$C$261,Benchmark1!$C$263:$C$274)</c:f>
            </c:multiLvlStrRef>
          </c:cat>
          <c:val>
            <c:numRef>
              <c:f>(Benchmark1!$J$250:$J$261,Benchmark1!$J$263:$J$274)</c:f>
              <c:numCache>
                <c:formatCode>"$"#,##0.00</c:formatCode>
                <c:ptCount val="24"/>
              </c:numCache>
            </c:numRef>
          </c:val>
          <c:smooth val="0"/>
        </c:ser>
        <c:dLbls>
          <c:showLegendKey val="0"/>
          <c:showVal val="0"/>
          <c:showCatName val="0"/>
          <c:showSerName val="0"/>
          <c:showPercent val="0"/>
          <c:showBubbleSize val="0"/>
        </c:dLbls>
        <c:marker val="1"/>
        <c:smooth val="0"/>
        <c:axId val="108635264"/>
        <c:axId val="108620800"/>
      </c:lineChart>
      <c:catAx>
        <c:axId val="108612608"/>
        <c:scaling>
          <c:orientation val="minMax"/>
        </c:scaling>
        <c:delete val="0"/>
        <c:axPos val="b"/>
        <c:title>
          <c:tx>
            <c:rich>
              <a:bodyPr/>
              <a:lstStyle/>
              <a:p>
                <a:pPr>
                  <a:defRPr sz="1600" b="1"/>
                </a:pPr>
                <a:r>
                  <a:rPr lang="en-US" sz="1600" b="1"/>
                  <a:t>Date (Mon - Yr)</a:t>
                </a:r>
              </a:p>
            </c:rich>
          </c:tx>
          <c:overlay val="0"/>
        </c:title>
        <c:numFmt formatCode="mmm\-yy" sourceLinked="1"/>
        <c:majorTickMark val="out"/>
        <c:minorTickMark val="none"/>
        <c:tickLblPos val="nextTo"/>
        <c:txPr>
          <a:bodyPr/>
          <a:lstStyle/>
          <a:p>
            <a:pPr>
              <a:defRPr sz="1300"/>
            </a:pPr>
            <a:endParaRPr lang="en-US"/>
          </a:p>
        </c:txPr>
        <c:crossAx val="108618880"/>
        <c:crosses val="autoZero"/>
        <c:auto val="1"/>
        <c:lblAlgn val="ctr"/>
        <c:lblOffset val="100"/>
        <c:noMultiLvlLbl val="1"/>
      </c:catAx>
      <c:valAx>
        <c:axId val="108618880"/>
        <c:scaling>
          <c:orientation val="minMax"/>
        </c:scaling>
        <c:delete val="0"/>
        <c:axPos val="l"/>
        <c:majorGridlines/>
        <c:title>
          <c:tx>
            <c:rich>
              <a:bodyPr rot="-5400000" vert="horz"/>
              <a:lstStyle/>
              <a:p>
                <a:pPr>
                  <a:defRPr sz="1600"/>
                </a:pPr>
                <a:r>
                  <a:rPr lang="en-US" sz="1600"/>
                  <a:t>Electric Consumption (kWh)</a:t>
                </a:r>
              </a:p>
            </c:rich>
          </c:tx>
          <c:overlay val="0"/>
        </c:title>
        <c:numFmt formatCode="General" sourceLinked="1"/>
        <c:majorTickMark val="out"/>
        <c:minorTickMark val="none"/>
        <c:tickLblPos val="nextTo"/>
        <c:txPr>
          <a:bodyPr/>
          <a:lstStyle/>
          <a:p>
            <a:pPr>
              <a:defRPr sz="1300"/>
            </a:pPr>
            <a:endParaRPr lang="en-US"/>
          </a:p>
        </c:txPr>
        <c:crossAx val="108612608"/>
        <c:crosses val="autoZero"/>
        <c:crossBetween val="between"/>
      </c:valAx>
      <c:valAx>
        <c:axId val="108620800"/>
        <c:scaling>
          <c:orientation val="minMax"/>
        </c:scaling>
        <c:delete val="0"/>
        <c:axPos val="r"/>
        <c:title>
          <c:tx>
            <c:rich>
              <a:bodyPr rot="-5400000" vert="horz"/>
              <a:lstStyle/>
              <a:p>
                <a:pPr>
                  <a:defRPr sz="1600"/>
                </a:pPr>
                <a:r>
                  <a:rPr lang="en-US" sz="1600"/>
                  <a:t>Electric Cost ($)</a:t>
                </a:r>
              </a:p>
            </c:rich>
          </c:tx>
          <c:layout>
            <c:manualLayout>
              <c:xMode val="edge"/>
              <c:yMode val="edge"/>
              <c:x val="0.80507834879919304"/>
              <c:y val="0.42398786202242922"/>
            </c:manualLayout>
          </c:layout>
          <c:overlay val="0"/>
        </c:title>
        <c:numFmt formatCode="&quot;$&quot;#,##0.00" sourceLinked="1"/>
        <c:majorTickMark val="out"/>
        <c:minorTickMark val="none"/>
        <c:tickLblPos val="nextTo"/>
        <c:txPr>
          <a:bodyPr/>
          <a:lstStyle/>
          <a:p>
            <a:pPr>
              <a:defRPr sz="1300"/>
            </a:pPr>
            <a:endParaRPr lang="en-US"/>
          </a:p>
        </c:txPr>
        <c:crossAx val="108635264"/>
        <c:crosses val="max"/>
        <c:crossBetween val="between"/>
      </c:valAx>
      <c:catAx>
        <c:axId val="108635264"/>
        <c:scaling>
          <c:orientation val="minMax"/>
        </c:scaling>
        <c:delete val="1"/>
        <c:axPos val="b"/>
        <c:numFmt formatCode="mmm\-yy" sourceLinked="1"/>
        <c:majorTickMark val="out"/>
        <c:minorTickMark val="none"/>
        <c:tickLblPos val="none"/>
        <c:crossAx val="108620800"/>
        <c:crosses val="autoZero"/>
        <c:auto val="1"/>
        <c:lblAlgn val="ctr"/>
        <c:lblOffset val="100"/>
        <c:noMultiLvlLbl val="1"/>
      </c:catAx>
      <c:spPr>
        <a:noFill/>
        <a:ln w="25400">
          <a:noFill/>
        </a:ln>
      </c:spPr>
    </c:plotArea>
    <c:legend>
      <c:legendPos val="r"/>
      <c:layout>
        <c:manualLayout>
          <c:xMode val="edge"/>
          <c:yMode val="edge"/>
          <c:x val="0.84064933055362645"/>
          <c:y val="0.42141553176255314"/>
          <c:w val="0.14064796219966699"/>
          <c:h val="0.13271560352477499"/>
        </c:manualLayout>
      </c:layout>
      <c:overlay val="0"/>
      <c:spPr>
        <a:ln>
          <a:solidFill>
            <a:schemeClr val="tx1"/>
          </a:solidFill>
        </a:ln>
      </c:spPr>
      <c:txPr>
        <a:bodyPr/>
        <a:lstStyle/>
        <a:p>
          <a:pPr>
            <a:defRPr sz="1300"/>
          </a:pPr>
          <a:endParaRPr lang="en-US"/>
        </a:p>
      </c:txPr>
    </c:legend>
    <c:plotVisOnly val="1"/>
    <c:dispBlanksAs val="gap"/>
    <c:showDLblsOverMax val="0"/>
  </c:chart>
  <c:printSettings>
    <c:headerFooter/>
    <c:pageMargins b="0.75000000000000422" l="0.70000000000000095" r="0.70000000000000095" t="0.75000000000000422" header="0.3000000000000001" footer="0.3000000000000001"/>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Hot Water Consumption (Therms) vs Hot Water Cost ($)</a:t>
            </a:r>
          </a:p>
        </c:rich>
      </c:tx>
      <c:layout>
        <c:manualLayout>
          <c:xMode val="edge"/>
          <c:yMode val="edge"/>
          <c:x val="0.2123721576338169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Hot Water Consumption (Therms)</c:v>
          </c:tx>
          <c:invertIfNegative val="0"/>
          <c:cat>
            <c:multiLvlStrRef>
              <c:f>(Benchmark1!$C$988:$C$999,Benchmark1!$C$1001:$C$1012)</c:f>
            </c:multiLvlStrRef>
          </c:cat>
          <c:val>
            <c:numRef>
              <c:f>(Benchmark2!$H$988:$H$999,Benchmark2!$H$1001:$H$1012)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1136256"/>
        <c:axId val="121138176"/>
      </c:barChart>
      <c:lineChart>
        <c:grouping val="standard"/>
        <c:varyColors val="0"/>
        <c:ser>
          <c:idx val="0"/>
          <c:order val="1"/>
          <c:tx>
            <c:v>Hot Water Cost ($)</c:v>
          </c:tx>
          <c:marker>
            <c:symbol val="none"/>
          </c:marker>
          <c:cat>
            <c:multiLvlStrRef>
              <c:f>(Benchmark1!$C$518:$C$529,Benchmark1!$C$531:$C$542)</c:f>
            </c:multiLvlStrRef>
          </c:cat>
          <c:val>
            <c:numRef>
              <c:f>(Benchmark2!$J$988:$J$999,Benchmark2!$J$1001:$J$1012)</c:f>
              <c:numCache>
                <c:formatCode>"$"#,##0_);\("$"#,##0\)</c:formatCode>
                <c:ptCount val="24"/>
              </c:numCache>
            </c:numRef>
          </c:val>
          <c:smooth val="0"/>
        </c:ser>
        <c:dLbls>
          <c:showLegendKey val="0"/>
          <c:showVal val="0"/>
          <c:showCatName val="0"/>
          <c:showSerName val="0"/>
          <c:showPercent val="0"/>
          <c:showBubbleSize val="0"/>
        </c:dLbls>
        <c:marker val="1"/>
        <c:smooth val="0"/>
        <c:axId val="121162752"/>
        <c:axId val="121160832"/>
      </c:lineChart>
      <c:catAx>
        <c:axId val="12113625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1138176"/>
        <c:crosses val="autoZero"/>
        <c:auto val="1"/>
        <c:lblAlgn val="ctr"/>
        <c:lblOffset val="100"/>
        <c:noMultiLvlLbl val="1"/>
      </c:catAx>
      <c:valAx>
        <c:axId val="121138176"/>
        <c:scaling>
          <c:orientation val="minMax"/>
        </c:scaling>
        <c:delete val="0"/>
        <c:axPos val="l"/>
        <c:majorGridlines/>
        <c:title>
          <c:tx>
            <c:rich>
              <a:bodyPr rot="-5400000" vert="horz"/>
              <a:lstStyle/>
              <a:p>
                <a:pPr>
                  <a:defRPr sz="1600"/>
                </a:pPr>
                <a:r>
                  <a:rPr lang="en-US" sz="1600"/>
                  <a:t>Hot</a:t>
                </a:r>
                <a:r>
                  <a:rPr lang="en-US" sz="1600" baseline="0"/>
                  <a:t> Water</a:t>
                </a:r>
                <a:r>
                  <a:rPr lang="en-US" sz="1600"/>
                  <a:t> Consumption (Therms)</a:t>
                </a:r>
              </a:p>
            </c:rich>
          </c:tx>
          <c:overlay val="0"/>
        </c:title>
        <c:numFmt formatCode="General" sourceLinked="1"/>
        <c:majorTickMark val="out"/>
        <c:minorTickMark val="none"/>
        <c:tickLblPos val="nextTo"/>
        <c:txPr>
          <a:bodyPr/>
          <a:lstStyle/>
          <a:p>
            <a:pPr>
              <a:defRPr sz="1300"/>
            </a:pPr>
            <a:endParaRPr lang="en-US"/>
          </a:p>
        </c:txPr>
        <c:crossAx val="121136256"/>
        <c:crosses val="autoZero"/>
        <c:crossBetween val="between"/>
      </c:valAx>
      <c:valAx>
        <c:axId val="121160832"/>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1162752"/>
        <c:crosses val="max"/>
        <c:crossBetween val="between"/>
      </c:valAx>
      <c:catAx>
        <c:axId val="121162752"/>
        <c:scaling>
          <c:orientation val="minMax"/>
        </c:scaling>
        <c:delete val="1"/>
        <c:axPos val="b"/>
        <c:numFmt formatCode="mmm\-yy" sourceLinked="1"/>
        <c:majorTickMark val="out"/>
        <c:minorTickMark val="none"/>
        <c:tickLblPos val="none"/>
        <c:crossAx val="121160832"/>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Natural Gas</a:t>
            </a:r>
            <a:r>
              <a:rPr lang="en-US" sz="2000" baseline="0"/>
              <a:t> Consumption (Therms) vs. Natural Gas Cost ($)</a:t>
            </a:r>
          </a:p>
        </c:rich>
      </c:tx>
      <c:layout>
        <c:manualLayout>
          <c:xMode val="edge"/>
          <c:yMode val="edge"/>
          <c:x val="0.18445536359463807"/>
          <c:y val="3.6837110913629359E-2"/>
        </c:manualLayout>
      </c:layout>
      <c:overlay val="0"/>
      <c:spPr>
        <a:ln w="9525"/>
      </c:spPr>
    </c:title>
    <c:autoTitleDeleted val="0"/>
    <c:plotArea>
      <c:layout>
        <c:manualLayout>
          <c:layoutTarget val="inner"/>
          <c:xMode val="edge"/>
          <c:yMode val="edge"/>
          <c:x val="7.10124283849905E-2"/>
          <c:y val="0.10509228434178604"/>
          <c:w val="0.67075578946100423"/>
          <c:h val="0.7467468408161112"/>
        </c:manualLayout>
      </c:layout>
      <c:barChart>
        <c:barDir val="col"/>
        <c:grouping val="clustered"/>
        <c:varyColors val="0"/>
        <c:ser>
          <c:idx val="1"/>
          <c:order val="0"/>
          <c:tx>
            <c:v>Natural Gas Consumption (Therms)</c:v>
          </c:tx>
          <c:invertIfNegative val="0"/>
          <c:cat>
            <c:multiLvlStrRef>
              <c:f>(Benchmark1!$C$169:$C$180,Benchmark1!$C$182:$C$193)</c:f>
            </c:multiLvlStrRef>
          </c:cat>
          <c:val>
            <c:numRef>
              <c:f>(Benchmark3!$H$169:$H$180,Benchmark3!$H$182:$H$193)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266112"/>
        <c:axId val="120268288"/>
      </c:barChart>
      <c:lineChart>
        <c:grouping val="standard"/>
        <c:varyColors val="0"/>
        <c:ser>
          <c:idx val="0"/>
          <c:order val="1"/>
          <c:tx>
            <c:v>Natural Gas Cost ($)</c:v>
          </c:tx>
          <c:marker>
            <c:symbol val="none"/>
          </c:marker>
          <c:cat>
            <c:multiLvlStrRef>
              <c:f>Benchmark1!$C$169:$C$193</c:f>
            </c:multiLvlStrRef>
          </c:cat>
          <c:val>
            <c:numRef>
              <c:f>(Benchmark3!$J$169:$J$180,Benchmark3!$J$182:$J$193)</c:f>
              <c:numCache>
                <c:formatCode>"$"#,##0.00_);\("$"#,##0.00\)</c:formatCode>
                <c:ptCount val="24"/>
              </c:numCache>
            </c:numRef>
          </c:val>
          <c:smooth val="0"/>
        </c:ser>
        <c:dLbls>
          <c:showLegendKey val="0"/>
          <c:showVal val="0"/>
          <c:showCatName val="0"/>
          <c:showSerName val="0"/>
          <c:showPercent val="0"/>
          <c:showBubbleSize val="0"/>
        </c:dLbls>
        <c:marker val="1"/>
        <c:smooth val="0"/>
        <c:axId val="120276480"/>
        <c:axId val="120270208"/>
      </c:lineChart>
      <c:catAx>
        <c:axId val="12026611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422"/>
            </c:manualLayout>
          </c:layout>
          <c:overlay val="0"/>
        </c:title>
        <c:numFmt formatCode="mmm\-yy" sourceLinked="1"/>
        <c:majorTickMark val="out"/>
        <c:minorTickMark val="none"/>
        <c:tickLblPos val="nextTo"/>
        <c:txPr>
          <a:bodyPr/>
          <a:lstStyle/>
          <a:p>
            <a:pPr>
              <a:defRPr sz="1300"/>
            </a:pPr>
            <a:endParaRPr lang="en-US"/>
          </a:p>
        </c:txPr>
        <c:crossAx val="120268288"/>
        <c:crosses val="autoZero"/>
        <c:auto val="1"/>
        <c:lblAlgn val="ctr"/>
        <c:lblOffset val="100"/>
        <c:noMultiLvlLbl val="1"/>
      </c:catAx>
      <c:valAx>
        <c:axId val="120268288"/>
        <c:scaling>
          <c:orientation val="minMax"/>
        </c:scaling>
        <c:delete val="0"/>
        <c:axPos val="l"/>
        <c:majorGridlines/>
        <c:title>
          <c:tx>
            <c:rich>
              <a:bodyPr rot="-5400000" vert="horz"/>
              <a:lstStyle/>
              <a:p>
                <a:pPr>
                  <a:defRPr sz="1600"/>
                </a:pPr>
                <a:r>
                  <a:rPr lang="en-US" sz="1600"/>
                  <a:t>Natural Gas Consumption (Therms)</a:t>
                </a:r>
              </a:p>
            </c:rich>
          </c:tx>
          <c:overlay val="0"/>
        </c:title>
        <c:numFmt formatCode="General" sourceLinked="1"/>
        <c:majorTickMark val="out"/>
        <c:minorTickMark val="none"/>
        <c:tickLblPos val="nextTo"/>
        <c:txPr>
          <a:bodyPr/>
          <a:lstStyle/>
          <a:p>
            <a:pPr>
              <a:defRPr sz="1300"/>
            </a:pPr>
            <a:endParaRPr lang="en-US"/>
          </a:p>
        </c:txPr>
        <c:crossAx val="120266112"/>
        <c:crosses val="autoZero"/>
        <c:crossBetween val="between"/>
      </c:valAx>
      <c:valAx>
        <c:axId val="120270208"/>
        <c:scaling>
          <c:orientation val="minMax"/>
        </c:scaling>
        <c:delete val="0"/>
        <c:axPos val="r"/>
        <c:title>
          <c:tx>
            <c:rich>
              <a:bodyPr rot="-5400000" vert="horz"/>
              <a:lstStyle/>
              <a:p>
                <a:pPr>
                  <a:defRPr sz="1600"/>
                </a:pPr>
                <a:r>
                  <a:rPr lang="en-US" sz="1600"/>
                  <a:t>Natural Gas Cost ($)</a:t>
                </a:r>
              </a:p>
            </c:rich>
          </c:tx>
          <c:layout>
            <c:manualLayout>
              <c:xMode val="edge"/>
              <c:yMode val="edge"/>
              <c:x val="0.797187246306862"/>
              <c:y val="0.3932093813456693"/>
            </c:manualLayout>
          </c:layout>
          <c:overlay val="0"/>
        </c:title>
        <c:numFmt formatCode="&quot;$&quot;#,##0.00_);\(&quot;$&quot;#,##0.00\)" sourceLinked="1"/>
        <c:majorTickMark val="out"/>
        <c:minorTickMark val="none"/>
        <c:tickLblPos val="nextTo"/>
        <c:txPr>
          <a:bodyPr/>
          <a:lstStyle/>
          <a:p>
            <a:pPr>
              <a:defRPr sz="1300"/>
            </a:pPr>
            <a:endParaRPr lang="en-US"/>
          </a:p>
        </c:txPr>
        <c:crossAx val="120276480"/>
        <c:crosses val="max"/>
        <c:crossBetween val="between"/>
      </c:valAx>
      <c:catAx>
        <c:axId val="120276480"/>
        <c:scaling>
          <c:orientation val="minMax"/>
        </c:scaling>
        <c:delete val="1"/>
        <c:axPos val="b"/>
        <c:numFmt formatCode="mmm\-yy" sourceLinked="1"/>
        <c:majorTickMark val="out"/>
        <c:minorTickMark val="none"/>
        <c:tickLblPos val="none"/>
        <c:crossAx val="120270208"/>
        <c:crosses val="autoZero"/>
        <c:auto val="1"/>
        <c:lblAlgn val="ctr"/>
        <c:lblOffset val="100"/>
        <c:noMultiLvlLbl val="1"/>
      </c:catAx>
      <c:spPr>
        <a:noFill/>
        <a:ln w="25400">
          <a:noFill/>
        </a:ln>
      </c:spPr>
    </c:plotArea>
    <c:legend>
      <c:legendPos val="r"/>
      <c:layout>
        <c:manualLayout>
          <c:xMode val="edge"/>
          <c:yMode val="edge"/>
          <c:x val="0.8308940118896192"/>
          <c:y val="0.4049413836577071"/>
          <c:w val="0.14943501955224911"/>
          <c:h val="0.15368268271608901"/>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Electric Consumption (kWh) vs. Electric Cost ($)</a:t>
            </a:r>
          </a:p>
        </c:rich>
      </c:tx>
      <c:layout>
        <c:manualLayout>
          <c:xMode val="edge"/>
          <c:yMode val="edge"/>
          <c:x val="0.22946143886336659"/>
          <c:y val="4.4676325777605413E-2"/>
        </c:manualLayout>
      </c:layout>
      <c:overlay val="0"/>
    </c:title>
    <c:autoTitleDeleted val="0"/>
    <c:plotArea>
      <c:layout>
        <c:manualLayout>
          <c:layoutTarget val="inner"/>
          <c:xMode val="edge"/>
          <c:yMode val="edge"/>
          <c:x val="8.7729259464850606E-2"/>
          <c:y val="0.10509228434178604"/>
          <c:w val="0.66569257250758263"/>
          <c:h val="0.7467468408161112"/>
        </c:manualLayout>
      </c:layout>
      <c:barChart>
        <c:barDir val="col"/>
        <c:grouping val="clustered"/>
        <c:varyColors val="0"/>
        <c:ser>
          <c:idx val="1"/>
          <c:order val="0"/>
          <c:tx>
            <c:v>Electric Consumption (kWh)</c:v>
          </c:tx>
          <c:invertIfNegative val="0"/>
          <c:cat>
            <c:multiLvlStrRef>
              <c:f>(Benchmark1!$C$250:$C$261,Benchmark1!$C$263:$C$274)</c:f>
            </c:multiLvlStrRef>
          </c:cat>
          <c:val>
            <c:numRef>
              <c:f>(Benchmark3!$G$250:$G$261,Benchmark3!$G$263:$G$274)</c:f>
              <c:numCache>
                <c:formatCode>General</c:formatCode>
                <c:ptCount val="24"/>
              </c:numCache>
            </c:numRef>
          </c:val>
        </c:ser>
        <c:dLbls>
          <c:showLegendKey val="0"/>
          <c:showVal val="0"/>
          <c:showCatName val="0"/>
          <c:showSerName val="0"/>
          <c:showPercent val="0"/>
          <c:showBubbleSize val="0"/>
        </c:dLbls>
        <c:gapWidth val="150"/>
        <c:axId val="120312192"/>
        <c:axId val="120314112"/>
      </c:barChart>
      <c:lineChart>
        <c:grouping val="standard"/>
        <c:varyColors val="0"/>
        <c:ser>
          <c:idx val="0"/>
          <c:order val="1"/>
          <c:tx>
            <c:v>Electric Cost ($)</c:v>
          </c:tx>
          <c:marker>
            <c:symbol val="none"/>
          </c:marker>
          <c:cat>
            <c:multiLvlStrRef>
              <c:f>(Benchmark1!$C$250:$C$261,Benchmark1!$C$263:$C$274)</c:f>
            </c:multiLvlStrRef>
          </c:cat>
          <c:val>
            <c:numRef>
              <c:f>(Benchmark3!$J$250:$J$261,Benchmark3!$J$263:$J$274)</c:f>
              <c:numCache>
                <c:formatCode>"$"#,##0.00</c:formatCode>
                <c:ptCount val="24"/>
              </c:numCache>
            </c:numRef>
          </c:val>
          <c:smooth val="0"/>
        </c:ser>
        <c:dLbls>
          <c:showLegendKey val="0"/>
          <c:showVal val="0"/>
          <c:showCatName val="0"/>
          <c:showSerName val="0"/>
          <c:showPercent val="0"/>
          <c:showBubbleSize val="0"/>
        </c:dLbls>
        <c:marker val="1"/>
        <c:smooth val="0"/>
        <c:axId val="120334592"/>
        <c:axId val="120332672"/>
      </c:lineChart>
      <c:catAx>
        <c:axId val="120312192"/>
        <c:scaling>
          <c:orientation val="minMax"/>
        </c:scaling>
        <c:delete val="0"/>
        <c:axPos val="b"/>
        <c:title>
          <c:tx>
            <c:rich>
              <a:bodyPr/>
              <a:lstStyle/>
              <a:p>
                <a:pPr>
                  <a:defRPr sz="1600" b="1"/>
                </a:pPr>
                <a:r>
                  <a:rPr lang="en-US" sz="1600" b="1"/>
                  <a:t>Date (Mon - Yr)</a:t>
                </a:r>
              </a:p>
            </c:rich>
          </c:tx>
          <c:overlay val="0"/>
        </c:title>
        <c:numFmt formatCode="mmm\-yy" sourceLinked="1"/>
        <c:majorTickMark val="out"/>
        <c:minorTickMark val="none"/>
        <c:tickLblPos val="nextTo"/>
        <c:txPr>
          <a:bodyPr/>
          <a:lstStyle/>
          <a:p>
            <a:pPr>
              <a:defRPr sz="1300"/>
            </a:pPr>
            <a:endParaRPr lang="en-US"/>
          </a:p>
        </c:txPr>
        <c:crossAx val="120314112"/>
        <c:crosses val="autoZero"/>
        <c:auto val="1"/>
        <c:lblAlgn val="ctr"/>
        <c:lblOffset val="100"/>
        <c:noMultiLvlLbl val="1"/>
      </c:catAx>
      <c:valAx>
        <c:axId val="120314112"/>
        <c:scaling>
          <c:orientation val="minMax"/>
        </c:scaling>
        <c:delete val="0"/>
        <c:axPos val="l"/>
        <c:majorGridlines/>
        <c:title>
          <c:tx>
            <c:rich>
              <a:bodyPr rot="-5400000" vert="horz"/>
              <a:lstStyle/>
              <a:p>
                <a:pPr>
                  <a:defRPr sz="1600"/>
                </a:pPr>
                <a:r>
                  <a:rPr lang="en-US" sz="1600"/>
                  <a:t>Electric Consumption (kWh)</a:t>
                </a:r>
              </a:p>
            </c:rich>
          </c:tx>
          <c:overlay val="0"/>
        </c:title>
        <c:numFmt formatCode="General" sourceLinked="1"/>
        <c:majorTickMark val="out"/>
        <c:minorTickMark val="none"/>
        <c:tickLblPos val="nextTo"/>
        <c:txPr>
          <a:bodyPr/>
          <a:lstStyle/>
          <a:p>
            <a:pPr>
              <a:defRPr sz="1300"/>
            </a:pPr>
            <a:endParaRPr lang="en-US"/>
          </a:p>
        </c:txPr>
        <c:crossAx val="120312192"/>
        <c:crosses val="autoZero"/>
        <c:crossBetween val="between"/>
      </c:valAx>
      <c:valAx>
        <c:axId val="120332672"/>
        <c:scaling>
          <c:orientation val="minMax"/>
        </c:scaling>
        <c:delete val="0"/>
        <c:axPos val="r"/>
        <c:title>
          <c:tx>
            <c:rich>
              <a:bodyPr rot="-5400000" vert="horz"/>
              <a:lstStyle/>
              <a:p>
                <a:pPr>
                  <a:defRPr sz="1600"/>
                </a:pPr>
                <a:r>
                  <a:rPr lang="en-US" sz="1600"/>
                  <a:t>Electric Cost ($)</a:t>
                </a:r>
              </a:p>
            </c:rich>
          </c:tx>
          <c:layout>
            <c:manualLayout>
              <c:xMode val="edge"/>
              <c:yMode val="edge"/>
              <c:x val="0.80507834879919304"/>
              <c:y val="0.42398786202242922"/>
            </c:manualLayout>
          </c:layout>
          <c:overlay val="0"/>
        </c:title>
        <c:numFmt formatCode="&quot;$&quot;#,##0.00" sourceLinked="1"/>
        <c:majorTickMark val="out"/>
        <c:minorTickMark val="none"/>
        <c:tickLblPos val="nextTo"/>
        <c:txPr>
          <a:bodyPr/>
          <a:lstStyle/>
          <a:p>
            <a:pPr>
              <a:defRPr sz="1300"/>
            </a:pPr>
            <a:endParaRPr lang="en-US"/>
          </a:p>
        </c:txPr>
        <c:crossAx val="120334592"/>
        <c:crosses val="max"/>
        <c:crossBetween val="between"/>
      </c:valAx>
      <c:catAx>
        <c:axId val="120334592"/>
        <c:scaling>
          <c:orientation val="minMax"/>
        </c:scaling>
        <c:delete val="1"/>
        <c:axPos val="b"/>
        <c:numFmt formatCode="mmm\-yy" sourceLinked="1"/>
        <c:majorTickMark val="out"/>
        <c:minorTickMark val="none"/>
        <c:tickLblPos val="none"/>
        <c:crossAx val="120332672"/>
        <c:crosses val="autoZero"/>
        <c:auto val="1"/>
        <c:lblAlgn val="ctr"/>
        <c:lblOffset val="100"/>
        <c:noMultiLvlLbl val="1"/>
      </c:catAx>
      <c:spPr>
        <a:noFill/>
        <a:ln w="25400">
          <a:noFill/>
        </a:ln>
      </c:spPr>
    </c:plotArea>
    <c:legend>
      <c:legendPos val="r"/>
      <c:layout>
        <c:manualLayout>
          <c:xMode val="edge"/>
          <c:yMode val="edge"/>
          <c:x val="0.84064933055362645"/>
          <c:y val="0.42141553176255314"/>
          <c:w val="0.14064796219966699"/>
          <c:h val="0.13271560352477499"/>
        </c:manualLayout>
      </c:layout>
      <c:overlay val="0"/>
      <c:spPr>
        <a:ln>
          <a:solidFill>
            <a:schemeClr val="tx1"/>
          </a:solidFill>
        </a:ln>
      </c:spPr>
      <c:txPr>
        <a:bodyPr/>
        <a:lstStyle/>
        <a:p>
          <a:pPr>
            <a:defRPr sz="1300"/>
          </a:pPr>
          <a:endParaRPr lang="en-US"/>
        </a:p>
      </c:txPr>
    </c:legend>
    <c:plotVisOnly val="1"/>
    <c:dispBlanksAs val="gap"/>
    <c:showDLblsOverMax val="0"/>
  </c:chart>
  <c:printSettings>
    <c:headerFooter/>
    <c:pageMargins b="0.75000000000000422" l="0.70000000000000095" r="0.70000000000000095" t="0.75000000000000422" header="0.3000000000000001" footer="0.3000000000000001"/>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 Fuel Oil Consumption (Therms) vs. Oil Cost ($)</a:t>
            </a:r>
          </a:p>
        </c:rich>
      </c:tx>
      <c:layout>
        <c:manualLayout>
          <c:xMode val="edge"/>
          <c:yMode val="edge"/>
          <c:x val="0.19095155879347889"/>
          <c:y val="3.9332326107663358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Oil Consumption (Therms)</c:v>
          </c:tx>
          <c:invertIfNegative val="0"/>
          <c:cat>
            <c:multiLvlStrRef>
              <c:f>(Benchmark1!$C$330:$C$341,Benchmark1!$C$343:$C$354)</c:f>
            </c:multiLvlStrRef>
          </c:cat>
          <c:val>
            <c:numRef>
              <c:f>(Benchmark3!$H$330:$H$341,Benchmark3!$H$343:$H$354)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0378112"/>
        <c:axId val="120380032"/>
      </c:barChart>
      <c:lineChart>
        <c:grouping val="standard"/>
        <c:varyColors val="0"/>
        <c:ser>
          <c:idx val="0"/>
          <c:order val="1"/>
          <c:tx>
            <c:v>Oil Cost ($)</c:v>
          </c:tx>
          <c:marker>
            <c:symbol val="none"/>
          </c:marker>
          <c:cat>
            <c:multiLvlStrRef>
              <c:f>(Benchmark1!$C$330:$C$341,Benchmark1!$C$343:$C$354)</c:f>
            </c:multiLvlStrRef>
          </c:cat>
          <c:val>
            <c:numRef>
              <c:f>(Benchmark3!$J$330:$J$341,Benchmark3!$J$343:$J$354)</c:f>
              <c:numCache>
                <c:formatCode>"$"#,##0.00_);\("$"#,##0.00\)</c:formatCode>
                <c:ptCount val="24"/>
              </c:numCache>
            </c:numRef>
          </c:val>
          <c:smooth val="0"/>
        </c:ser>
        <c:dLbls>
          <c:showLegendKey val="0"/>
          <c:showVal val="0"/>
          <c:showCatName val="0"/>
          <c:showSerName val="0"/>
          <c:showPercent val="0"/>
          <c:showBubbleSize val="0"/>
        </c:dLbls>
        <c:marker val="1"/>
        <c:smooth val="0"/>
        <c:axId val="121313920"/>
        <c:axId val="121312000"/>
      </c:lineChart>
      <c:catAx>
        <c:axId val="12037811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0380032"/>
        <c:crosses val="autoZero"/>
        <c:auto val="1"/>
        <c:lblAlgn val="ctr"/>
        <c:lblOffset val="100"/>
        <c:noMultiLvlLbl val="1"/>
      </c:catAx>
      <c:valAx>
        <c:axId val="120380032"/>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20378112"/>
        <c:crosses val="autoZero"/>
        <c:crossBetween val="between"/>
      </c:valAx>
      <c:valAx>
        <c:axId val="121312000"/>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21313920"/>
        <c:crosses val="max"/>
        <c:crossBetween val="between"/>
      </c:valAx>
      <c:catAx>
        <c:axId val="121313920"/>
        <c:scaling>
          <c:orientation val="minMax"/>
        </c:scaling>
        <c:delete val="1"/>
        <c:axPos val="b"/>
        <c:numFmt formatCode="mmm\-yy" sourceLinked="1"/>
        <c:majorTickMark val="out"/>
        <c:minorTickMark val="none"/>
        <c:tickLblPos val="none"/>
        <c:crossAx val="121312000"/>
        <c:crosses val="autoZero"/>
        <c:auto val="1"/>
        <c:lblAlgn val="ctr"/>
        <c:lblOffset val="100"/>
        <c:noMultiLvlLbl val="1"/>
      </c:catAx>
      <c:spPr>
        <a:noFill/>
        <a:ln w="25400">
          <a:noFill/>
        </a:ln>
      </c:spPr>
    </c:plotArea>
    <c:legend>
      <c:legendPos val="r"/>
      <c:layout>
        <c:manualLayout>
          <c:xMode val="edge"/>
          <c:yMode val="edge"/>
          <c:x val="0.82275495775015794"/>
          <c:y val="0.4049413836577071"/>
          <c:w val="0.15757411720238601"/>
          <c:h val="0.11709589054776598"/>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Propane Consumption (Therms) vs Propane Cost ($)</a:t>
            </a:r>
          </a:p>
        </c:rich>
      </c:tx>
      <c:layout>
        <c:manualLayout>
          <c:xMode val="edge"/>
          <c:yMode val="edge"/>
          <c:x val="0.1984495650560153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Propane Consumption (Therms)</c:v>
          </c:tx>
          <c:invertIfNegative val="0"/>
          <c:cat>
            <c:multiLvlStrRef>
              <c:f>(Benchmark1!$C$518:$C$529,Benchmark1!$C$531:$C$542)</c:f>
            </c:multiLvlStrRef>
          </c:cat>
          <c:val>
            <c:numRef>
              <c:f>(Benchmark3!$H$518:$H$529,Benchmark3!$H$531:$H$542)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1357824"/>
        <c:axId val="121359744"/>
      </c:barChart>
      <c:lineChart>
        <c:grouping val="standard"/>
        <c:varyColors val="0"/>
        <c:ser>
          <c:idx val="0"/>
          <c:order val="1"/>
          <c:tx>
            <c:v>Propane Cost ($)</c:v>
          </c:tx>
          <c:marker>
            <c:symbol val="none"/>
          </c:marker>
          <c:cat>
            <c:multiLvlStrRef>
              <c:f>(Benchmark1!$C$518:$C$529,Benchmark1!$C$531:$C$542)</c:f>
            </c:multiLvlStrRef>
          </c:cat>
          <c:val>
            <c:numRef>
              <c:f>(Benchmark3!$J$518:$J$529,Benchmark3!$J$531:$J$542)</c:f>
              <c:numCache>
                <c:formatCode>"$"#,##0.00_);\("$"#,##0.00\)</c:formatCode>
                <c:ptCount val="24"/>
              </c:numCache>
            </c:numRef>
          </c:val>
          <c:smooth val="0"/>
        </c:ser>
        <c:dLbls>
          <c:showLegendKey val="0"/>
          <c:showVal val="0"/>
          <c:showCatName val="0"/>
          <c:showSerName val="0"/>
          <c:showPercent val="0"/>
          <c:showBubbleSize val="0"/>
        </c:dLbls>
        <c:marker val="1"/>
        <c:smooth val="0"/>
        <c:axId val="121515392"/>
        <c:axId val="121513472"/>
      </c:lineChart>
      <c:catAx>
        <c:axId val="12135782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1359744"/>
        <c:crosses val="autoZero"/>
        <c:auto val="1"/>
        <c:lblAlgn val="ctr"/>
        <c:lblOffset val="100"/>
        <c:noMultiLvlLbl val="1"/>
      </c:catAx>
      <c:valAx>
        <c:axId val="121359744"/>
        <c:scaling>
          <c:orientation val="minMax"/>
        </c:scaling>
        <c:delete val="0"/>
        <c:axPos val="l"/>
        <c:majorGridlines/>
        <c:title>
          <c:tx>
            <c:rich>
              <a:bodyPr rot="-5400000" vert="horz"/>
              <a:lstStyle/>
              <a:p>
                <a:pPr>
                  <a:defRPr sz="1600"/>
                </a:pPr>
                <a:r>
                  <a:rPr lang="en-US" sz="1600"/>
                  <a:t>Propane Consumption (Therms)</a:t>
                </a:r>
              </a:p>
            </c:rich>
          </c:tx>
          <c:overlay val="0"/>
        </c:title>
        <c:numFmt formatCode="General" sourceLinked="1"/>
        <c:majorTickMark val="out"/>
        <c:minorTickMark val="none"/>
        <c:tickLblPos val="nextTo"/>
        <c:txPr>
          <a:bodyPr/>
          <a:lstStyle/>
          <a:p>
            <a:pPr>
              <a:defRPr sz="1300"/>
            </a:pPr>
            <a:endParaRPr lang="en-US"/>
          </a:p>
        </c:txPr>
        <c:crossAx val="121357824"/>
        <c:crosses val="autoZero"/>
        <c:crossBetween val="between"/>
      </c:valAx>
      <c:valAx>
        <c:axId val="121513472"/>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1515392"/>
        <c:crosses val="max"/>
        <c:crossBetween val="between"/>
      </c:valAx>
      <c:catAx>
        <c:axId val="121515392"/>
        <c:scaling>
          <c:orientation val="minMax"/>
        </c:scaling>
        <c:delete val="1"/>
        <c:axPos val="b"/>
        <c:numFmt formatCode="mmm\-yy" sourceLinked="1"/>
        <c:majorTickMark val="out"/>
        <c:minorTickMark val="none"/>
        <c:tickLblPos val="none"/>
        <c:crossAx val="121513472"/>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Coal Consumption (Therms) vs Coal Cost ($)</a:t>
            </a:r>
          </a:p>
        </c:rich>
      </c:tx>
      <c:layout>
        <c:manualLayout>
          <c:xMode val="edge"/>
          <c:yMode val="edge"/>
          <c:x val="0.23277825390116302"/>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Coal Consumption (Therms)</c:v>
          </c:tx>
          <c:invertIfNegative val="0"/>
          <c:cat>
            <c:multiLvlStrRef>
              <c:f>(Benchmark1!$C$612:$C$623,Benchmark1!$C$625:$C$636)</c:f>
            </c:multiLvlStrRef>
          </c:cat>
          <c:val>
            <c:numRef>
              <c:f>(Benchmark3!$H$612:$H$623,Benchmark3!$H$625:$H$636)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1563776"/>
        <c:axId val="128062208"/>
      </c:barChart>
      <c:lineChart>
        <c:grouping val="standard"/>
        <c:varyColors val="0"/>
        <c:ser>
          <c:idx val="0"/>
          <c:order val="1"/>
          <c:tx>
            <c:v>Coal Cost ($)</c:v>
          </c:tx>
          <c:marker>
            <c:symbol val="none"/>
          </c:marker>
          <c:cat>
            <c:multiLvlStrRef>
              <c:f>(Benchmark1!$C$612:$C$623,Benchmark1!$C$625:$C$636)</c:f>
            </c:multiLvlStrRef>
          </c:cat>
          <c:val>
            <c:numRef>
              <c:f>(Benchmark3!$J$612:$J$623,Benchmark3!$J$625:$J$636)</c:f>
              <c:numCache>
                <c:formatCode>"$"#,##0.00_);\("$"#,##0.00\)</c:formatCode>
                <c:ptCount val="24"/>
              </c:numCache>
            </c:numRef>
          </c:val>
          <c:smooth val="0"/>
        </c:ser>
        <c:dLbls>
          <c:showLegendKey val="0"/>
          <c:showVal val="0"/>
          <c:showCatName val="0"/>
          <c:showSerName val="0"/>
          <c:showPercent val="0"/>
          <c:showBubbleSize val="0"/>
        </c:dLbls>
        <c:marker val="1"/>
        <c:smooth val="0"/>
        <c:axId val="128070400"/>
        <c:axId val="128064128"/>
      </c:lineChart>
      <c:catAx>
        <c:axId val="12156377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062208"/>
        <c:crosses val="autoZero"/>
        <c:auto val="1"/>
        <c:lblAlgn val="ctr"/>
        <c:lblOffset val="100"/>
        <c:noMultiLvlLbl val="1"/>
      </c:catAx>
      <c:valAx>
        <c:axId val="128062208"/>
        <c:scaling>
          <c:orientation val="minMax"/>
        </c:scaling>
        <c:delete val="0"/>
        <c:axPos val="l"/>
        <c:majorGridlines/>
        <c:title>
          <c:tx>
            <c:rich>
              <a:bodyPr rot="-5400000" vert="horz"/>
              <a:lstStyle/>
              <a:p>
                <a:pPr>
                  <a:defRPr sz="1600"/>
                </a:pPr>
                <a:r>
                  <a:rPr lang="en-US" sz="1600"/>
                  <a:t>Coal Consumption (Therms)</a:t>
                </a:r>
              </a:p>
            </c:rich>
          </c:tx>
          <c:overlay val="0"/>
        </c:title>
        <c:numFmt formatCode="General" sourceLinked="1"/>
        <c:majorTickMark val="out"/>
        <c:minorTickMark val="none"/>
        <c:tickLblPos val="nextTo"/>
        <c:txPr>
          <a:bodyPr/>
          <a:lstStyle/>
          <a:p>
            <a:pPr>
              <a:defRPr sz="1300"/>
            </a:pPr>
            <a:endParaRPr lang="en-US"/>
          </a:p>
        </c:txPr>
        <c:crossAx val="121563776"/>
        <c:crosses val="autoZero"/>
        <c:crossBetween val="between"/>
      </c:valAx>
      <c:valAx>
        <c:axId val="128064128"/>
        <c:scaling>
          <c:orientation val="minMax"/>
        </c:scaling>
        <c:delete val="0"/>
        <c:axPos val="r"/>
        <c:title>
          <c:tx>
            <c:rich>
              <a:bodyPr rot="-5400000" vert="horz"/>
              <a:lstStyle/>
              <a:p>
                <a:pPr>
                  <a:defRPr sz="1600"/>
                </a:pPr>
                <a:r>
                  <a:rPr lang="en-US" sz="1600"/>
                  <a:t>Coal</a:t>
                </a:r>
                <a:r>
                  <a:rPr lang="en-US" sz="1600" baseline="0"/>
                  <a:t> </a:t>
                </a:r>
                <a:r>
                  <a:rPr lang="en-US" sz="1600"/>
                  <a:t>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8070400"/>
        <c:crosses val="max"/>
        <c:crossBetween val="between"/>
      </c:valAx>
      <c:catAx>
        <c:axId val="128070400"/>
        <c:scaling>
          <c:orientation val="minMax"/>
        </c:scaling>
        <c:delete val="1"/>
        <c:axPos val="b"/>
        <c:numFmt formatCode="mmm\-yy" sourceLinked="1"/>
        <c:majorTickMark val="out"/>
        <c:minorTickMark val="none"/>
        <c:tickLblPos val="none"/>
        <c:crossAx val="12806412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(Spruce) Consumption (Therms) vs Wood Cost ($)</a:t>
            </a:r>
          </a:p>
        </c:rich>
      </c:tx>
      <c:layout>
        <c:manualLayout>
          <c:xMode val="edge"/>
          <c:yMode val="edge"/>
          <c:x val="0.19916679704922863"/>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(Benchmark1!$C$706:$C$717,Benchmark1!$C$719:$C$730)</c:f>
            </c:multiLvlStrRef>
          </c:cat>
          <c:val>
            <c:numRef>
              <c:f>(Benchmark3!$H$706:$H$717,Benchmark3!$H$719:$H$730)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118144"/>
        <c:axId val="128120320"/>
      </c:barChart>
      <c:lineChart>
        <c:grouping val="standard"/>
        <c:varyColors val="0"/>
        <c:ser>
          <c:idx val="0"/>
          <c:order val="1"/>
          <c:tx>
            <c:v>Wood Cost ($)</c:v>
          </c:tx>
          <c:marker>
            <c:symbol val="none"/>
          </c:marker>
          <c:cat>
            <c:multiLvlStrRef>
              <c:f>(Benchmark1!$C$706:$C$717,Benchmark1!$C$719:$C$730)</c:f>
            </c:multiLvlStrRef>
          </c:cat>
          <c:val>
            <c:numRef>
              <c:f>(Benchmark3!$J$706:$J$717,Benchmark3!$J$719:$J$730)</c:f>
              <c:numCache>
                <c:formatCode>"$"#,##0.00_);\("$"#,##0.00\)</c:formatCode>
                <c:ptCount val="24"/>
              </c:numCache>
            </c:numRef>
          </c:val>
          <c:smooth val="0"/>
        </c:ser>
        <c:dLbls>
          <c:showLegendKey val="0"/>
          <c:showVal val="0"/>
          <c:showCatName val="0"/>
          <c:showSerName val="0"/>
          <c:showPercent val="0"/>
          <c:showBubbleSize val="0"/>
        </c:dLbls>
        <c:marker val="1"/>
        <c:smooth val="0"/>
        <c:axId val="128140800"/>
        <c:axId val="128122240"/>
      </c:lineChart>
      <c:catAx>
        <c:axId val="12811814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120320"/>
        <c:crosses val="autoZero"/>
        <c:auto val="1"/>
        <c:lblAlgn val="ctr"/>
        <c:lblOffset val="100"/>
        <c:noMultiLvlLbl val="1"/>
      </c:catAx>
      <c:valAx>
        <c:axId val="128120320"/>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28118144"/>
        <c:crosses val="autoZero"/>
        <c:crossBetween val="between"/>
      </c:valAx>
      <c:valAx>
        <c:axId val="128122240"/>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28140800"/>
        <c:crosses val="max"/>
        <c:crossBetween val="between"/>
      </c:valAx>
      <c:catAx>
        <c:axId val="128140800"/>
        <c:scaling>
          <c:orientation val="minMax"/>
        </c:scaling>
        <c:delete val="1"/>
        <c:axPos val="b"/>
        <c:numFmt formatCode="mmm\-yy" sourceLinked="1"/>
        <c:majorTickMark val="out"/>
        <c:minorTickMark val="none"/>
        <c:tickLblPos val="none"/>
        <c:crossAx val="128122240"/>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Steam Consumption (Therms) vs Steam Cost ($)</a:t>
            </a:r>
          </a:p>
        </c:rich>
      </c:tx>
      <c:layout>
        <c:manualLayout>
          <c:xMode val="edge"/>
          <c:yMode val="edge"/>
          <c:x val="0.2327782539011630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Steam Consumption (Therms)</c:v>
          </c:tx>
          <c:invertIfNegative val="0"/>
          <c:cat>
            <c:multiLvlStrRef>
              <c:f>(Benchmark1!$C$894:$C$905,Benchmark1!$C$907:$C$918)</c:f>
            </c:multiLvlStrRef>
          </c:cat>
          <c:val>
            <c:numRef>
              <c:f>(Benchmark3!$H$894:$H$905,Benchmark3!$H$907:$H$918)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184704"/>
        <c:axId val="128186624"/>
      </c:barChart>
      <c:lineChart>
        <c:grouping val="standard"/>
        <c:varyColors val="0"/>
        <c:ser>
          <c:idx val="0"/>
          <c:order val="1"/>
          <c:tx>
            <c:v>Steam Cost ($)</c:v>
          </c:tx>
          <c:marker>
            <c:symbol val="none"/>
          </c:marker>
          <c:cat>
            <c:multiLvlStrRef>
              <c:f>(Benchmark1!$C$894:$C$905,Benchmark1!$C$907:$C$918)</c:f>
            </c:multiLvlStrRef>
          </c:cat>
          <c:val>
            <c:numRef>
              <c:f>(Benchmark3!$J$894:$J$905,Benchmark3!$J$907:$J$918)</c:f>
              <c:numCache>
                <c:formatCode>"$"#,##0_);\("$"#,##0\)</c:formatCode>
                <c:ptCount val="24"/>
              </c:numCache>
            </c:numRef>
          </c:val>
          <c:smooth val="0"/>
        </c:ser>
        <c:dLbls>
          <c:showLegendKey val="0"/>
          <c:showVal val="0"/>
          <c:showCatName val="0"/>
          <c:showSerName val="0"/>
          <c:showPercent val="0"/>
          <c:showBubbleSize val="0"/>
        </c:dLbls>
        <c:marker val="1"/>
        <c:smooth val="0"/>
        <c:axId val="128264448"/>
        <c:axId val="128262528"/>
      </c:lineChart>
      <c:catAx>
        <c:axId val="12818470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186624"/>
        <c:crosses val="autoZero"/>
        <c:auto val="1"/>
        <c:lblAlgn val="ctr"/>
        <c:lblOffset val="100"/>
        <c:noMultiLvlLbl val="1"/>
      </c:catAx>
      <c:valAx>
        <c:axId val="128186624"/>
        <c:scaling>
          <c:orientation val="minMax"/>
        </c:scaling>
        <c:delete val="0"/>
        <c:axPos val="l"/>
        <c:majorGridlines/>
        <c:title>
          <c:tx>
            <c:rich>
              <a:bodyPr rot="-5400000" vert="horz"/>
              <a:lstStyle/>
              <a:p>
                <a:pPr>
                  <a:defRPr sz="1600"/>
                </a:pPr>
                <a:r>
                  <a:rPr lang="en-US" sz="1600"/>
                  <a:t>Steam Consumption (Therms)</a:t>
                </a:r>
              </a:p>
            </c:rich>
          </c:tx>
          <c:overlay val="0"/>
        </c:title>
        <c:numFmt formatCode="General" sourceLinked="1"/>
        <c:majorTickMark val="out"/>
        <c:minorTickMark val="none"/>
        <c:tickLblPos val="nextTo"/>
        <c:txPr>
          <a:bodyPr/>
          <a:lstStyle/>
          <a:p>
            <a:pPr>
              <a:defRPr sz="1300"/>
            </a:pPr>
            <a:endParaRPr lang="en-US"/>
          </a:p>
        </c:txPr>
        <c:crossAx val="128184704"/>
        <c:crosses val="autoZero"/>
        <c:crossBetween val="between"/>
      </c:valAx>
      <c:valAx>
        <c:axId val="128262528"/>
        <c:scaling>
          <c:orientation val="minMax"/>
        </c:scaling>
        <c:delete val="0"/>
        <c:axPos val="r"/>
        <c:title>
          <c:tx>
            <c:rich>
              <a:bodyPr rot="-5400000" vert="horz"/>
              <a:lstStyle/>
              <a:p>
                <a:pPr>
                  <a:defRPr sz="1600"/>
                </a:pPr>
                <a:r>
                  <a:rPr lang="en-US" sz="1600"/>
                  <a:t>Thermal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8264448"/>
        <c:crosses val="max"/>
        <c:crossBetween val="between"/>
      </c:valAx>
      <c:catAx>
        <c:axId val="128264448"/>
        <c:scaling>
          <c:orientation val="minMax"/>
        </c:scaling>
        <c:delete val="1"/>
        <c:axPos val="b"/>
        <c:numFmt formatCode="mmm\-yy" sourceLinked="1"/>
        <c:majorTickMark val="out"/>
        <c:minorTickMark val="none"/>
        <c:tickLblPos val="none"/>
        <c:crossAx val="12826252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Fuel Oil Consumption (Therms) vs. Oil Cost ($)</a:t>
            </a:r>
          </a:p>
        </c:rich>
      </c:tx>
      <c:layout>
        <c:manualLayout>
          <c:xMode val="edge"/>
          <c:yMode val="edge"/>
          <c:x val="0.19095153919933205"/>
          <c:y val="3.8132935031980703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Consumption (Therms)</c:v>
          </c:tx>
          <c:spPr>
            <a:ln>
              <a:solidFill>
                <a:schemeClr val="tx1"/>
              </a:solidFill>
            </a:ln>
          </c:spPr>
          <c:invertIfNegative val="0"/>
          <c:cat>
            <c:multiLvlStrRef>
              <c:f>(Benchmark1!$C$423:$C$434,Benchmark1!$C$436:$C$447)</c:f>
            </c:multiLvlStrRef>
          </c:cat>
          <c:val>
            <c:numRef>
              <c:f>(Benchmark3!$H$423:$H$434,Benchmark3!$H$436:$H$447)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291968"/>
        <c:axId val="128293888"/>
      </c:barChart>
      <c:lineChart>
        <c:grouping val="standard"/>
        <c:varyColors val="0"/>
        <c:ser>
          <c:idx val="0"/>
          <c:order val="1"/>
          <c:tx>
            <c:v>Oil Cost ($)</c:v>
          </c:tx>
          <c:marker>
            <c:symbol val="none"/>
          </c:marker>
          <c:cat>
            <c:multiLvlStrRef>
              <c:f>Benchmark1!$C$436:$C$447</c:f>
            </c:multiLvlStrRef>
          </c:cat>
          <c:val>
            <c:numRef>
              <c:f>(Benchmark3!$J$423:$J$434,Benchmark3!$J$436:$J$447)</c:f>
              <c:numCache>
                <c:formatCode>"$"#,##0_);\("$"#,##0\)</c:formatCode>
                <c:ptCount val="24"/>
              </c:numCache>
            </c:numRef>
          </c:val>
          <c:smooth val="0"/>
        </c:ser>
        <c:dLbls>
          <c:showLegendKey val="0"/>
          <c:showVal val="0"/>
          <c:showCatName val="0"/>
          <c:showSerName val="0"/>
          <c:showPercent val="0"/>
          <c:showBubbleSize val="0"/>
        </c:dLbls>
        <c:marker val="1"/>
        <c:smooth val="0"/>
        <c:axId val="128318464"/>
        <c:axId val="128316544"/>
      </c:lineChart>
      <c:catAx>
        <c:axId val="128291968"/>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293888"/>
        <c:crosses val="autoZero"/>
        <c:auto val="1"/>
        <c:lblAlgn val="ctr"/>
        <c:lblOffset val="100"/>
        <c:noMultiLvlLbl val="1"/>
      </c:catAx>
      <c:valAx>
        <c:axId val="128293888"/>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28291968"/>
        <c:crosses val="autoZero"/>
        <c:crossBetween val="between"/>
      </c:valAx>
      <c:valAx>
        <c:axId val="128316544"/>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28318464"/>
        <c:crosses val="max"/>
        <c:crossBetween val="between"/>
      </c:valAx>
      <c:catAx>
        <c:axId val="128318464"/>
        <c:scaling>
          <c:orientation val="minMax"/>
        </c:scaling>
        <c:delete val="1"/>
        <c:axPos val="b"/>
        <c:numFmt formatCode="mmm\-yy" sourceLinked="1"/>
        <c:majorTickMark val="out"/>
        <c:minorTickMark val="none"/>
        <c:tickLblPos val="none"/>
        <c:crossAx val="128316544"/>
        <c:crosses val="autoZero"/>
        <c:auto val="1"/>
        <c:lblAlgn val="ctr"/>
        <c:lblOffset val="100"/>
        <c:noMultiLvlLbl val="1"/>
      </c:catAx>
      <c:spPr>
        <a:noFill/>
        <a:ln w="25400">
          <a:noFill/>
        </a:ln>
      </c:spPr>
    </c:plotArea>
    <c:legend>
      <c:legendPos val="r"/>
      <c:legendEntry>
        <c:idx val="0"/>
        <c:txPr>
          <a:bodyPr/>
          <a:lstStyle/>
          <a:p>
            <a:pPr>
              <a:defRPr sz="1300"/>
            </a:pPr>
            <a:endParaRPr lang="en-US"/>
          </a:p>
        </c:txPr>
      </c:legendEntry>
      <c:legendEntry>
        <c:idx val="1"/>
        <c:txPr>
          <a:bodyPr/>
          <a:lstStyle/>
          <a:p>
            <a:pPr>
              <a:defRPr sz="1300"/>
            </a:pPr>
            <a:endParaRPr lang="en-US"/>
          </a:p>
        </c:txPr>
      </c:legendEntry>
      <c:layout>
        <c:manualLayout>
          <c:xMode val="edge"/>
          <c:yMode val="edge"/>
          <c:x val="0.82875421991918663"/>
          <c:y val="0.40618012088596833"/>
          <c:w val="0.14949719035309167"/>
          <c:h val="0.11564704742416107"/>
        </c:manualLayout>
      </c:layout>
      <c:overlay val="0"/>
      <c:spPr>
        <a:ln>
          <a:solidFill>
            <a:schemeClr val="tx1"/>
          </a:solidFill>
        </a:ln>
      </c:spPr>
    </c:legend>
    <c:plotVisOnly val="1"/>
    <c:dispBlanksAs val="gap"/>
    <c:showDLblsOverMax val="0"/>
  </c:chart>
  <c:printSettings>
    <c:headerFooter/>
    <c:pageMargins b="1" l="1" r="1"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(Birch) Consumption (Therms) vs Wood Cost ($)</a:t>
            </a:r>
          </a:p>
        </c:rich>
      </c:tx>
      <c:layout>
        <c:manualLayout>
          <c:xMode val="edge"/>
          <c:yMode val="edge"/>
          <c:x val="0.2100410919130897"/>
          <c:y val="4.0446897681347384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(Benchmark1!$C$800:$C$811,Benchmark1!$C$813:$C$824)</c:f>
            </c:multiLvlStrRef>
          </c:cat>
          <c:val>
            <c:numRef>
              <c:f>(Benchmark3!$H$800:$H$811,Benchmark3!$H$813:$H$824)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367232"/>
        <c:axId val="128381696"/>
      </c:barChart>
      <c:lineChart>
        <c:grouping val="standard"/>
        <c:varyColors val="0"/>
        <c:ser>
          <c:idx val="0"/>
          <c:order val="1"/>
          <c:tx>
            <c:v>Wood Cost ($)</c:v>
          </c:tx>
          <c:marker>
            <c:symbol val="none"/>
          </c:marker>
          <c:cat>
            <c:multiLvlStrRef>
              <c:f>(Benchmark1!$C$706:$C$717,Benchmark1!$C$719:$C$730)</c:f>
            </c:multiLvlStrRef>
          </c:cat>
          <c:val>
            <c:numRef>
              <c:f>(Benchmark3!$J$800:$J$811,Benchmark3!$J$813:$J$824)</c:f>
              <c:numCache>
                <c:formatCode>"$"#,##0_);\("$"#,##0\)</c:formatCode>
                <c:ptCount val="24"/>
              </c:numCache>
            </c:numRef>
          </c:val>
          <c:smooth val="0"/>
        </c:ser>
        <c:dLbls>
          <c:showLegendKey val="0"/>
          <c:showVal val="0"/>
          <c:showCatName val="0"/>
          <c:showSerName val="0"/>
          <c:showPercent val="0"/>
          <c:showBubbleSize val="0"/>
        </c:dLbls>
        <c:marker val="1"/>
        <c:smooth val="0"/>
        <c:axId val="128389888"/>
        <c:axId val="128383616"/>
      </c:lineChart>
      <c:catAx>
        <c:axId val="12836723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381696"/>
        <c:crosses val="autoZero"/>
        <c:auto val="1"/>
        <c:lblAlgn val="ctr"/>
        <c:lblOffset val="100"/>
        <c:noMultiLvlLbl val="1"/>
      </c:catAx>
      <c:valAx>
        <c:axId val="128381696"/>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28367232"/>
        <c:crosses val="autoZero"/>
        <c:crossBetween val="between"/>
      </c:valAx>
      <c:valAx>
        <c:axId val="128383616"/>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8389888"/>
        <c:crosses val="max"/>
        <c:crossBetween val="between"/>
      </c:valAx>
      <c:catAx>
        <c:axId val="128389888"/>
        <c:scaling>
          <c:orientation val="minMax"/>
        </c:scaling>
        <c:delete val="1"/>
        <c:axPos val="b"/>
        <c:numFmt formatCode="mmm\-yy" sourceLinked="1"/>
        <c:majorTickMark val="out"/>
        <c:minorTickMark val="none"/>
        <c:tickLblPos val="none"/>
        <c:crossAx val="12838361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 Fuel Oil Consumption (Therms) vs. Oil Cost ($)</a:t>
            </a:r>
          </a:p>
        </c:rich>
      </c:tx>
      <c:layout>
        <c:manualLayout>
          <c:xMode val="edge"/>
          <c:yMode val="edge"/>
          <c:x val="0.19095155879347889"/>
          <c:y val="3.9332326107663358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Oil Consumption (Therms)</c:v>
          </c:tx>
          <c:invertIfNegative val="0"/>
          <c:cat>
            <c:multiLvlStrRef>
              <c:f>(Benchmark1!$C$330:$C$341,Benchmark1!$C$343:$C$354)</c:f>
            </c:multiLvlStrRef>
          </c:cat>
          <c:val>
            <c:numRef>
              <c:f>(Benchmark1!$H$330:$H$341,Benchmark1!$H$343:$H$354)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09723648"/>
        <c:axId val="109725568"/>
      </c:barChart>
      <c:lineChart>
        <c:grouping val="standard"/>
        <c:varyColors val="0"/>
        <c:ser>
          <c:idx val="0"/>
          <c:order val="1"/>
          <c:tx>
            <c:v>Oil Cost ($)</c:v>
          </c:tx>
          <c:marker>
            <c:symbol val="none"/>
          </c:marker>
          <c:cat>
            <c:multiLvlStrRef>
              <c:f>(Benchmark1!$C$330:$C$341,Benchmark1!$C$343:$C$354)</c:f>
            </c:multiLvlStrRef>
          </c:cat>
          <c:val>
            <c:numRef>
              <c:f>(Benchmark1!$J$330:$J$341,Benchmark1!$J$343:$J$354)</c:f>
              <c:numCache>
                <c:formatCode>"$"#,##0.00_);\("$"#,##0.00\)</c:formatCode>
                <c:ptCount val="24"/>
              </c:numCache>
            </c:numRef>
          </c:val>
          <c:smooth val="0"/>
        </c:ser>
        <c:dLbls>
          <c:showLegendKey val="0"/>
          <c:showVal val="0"/>
          <c:showCatName val="0"/>
          <c:showSerName val="0"/>
          <c:showPercent val="0"/>
          <c:showBubbleSize val="0"/>
        </c:dLbls>
        <c:marker val="1"/>
        <c:smooth val="0"/>
        <c:axId val="109741952"/>
        <c:axId val="109740032"/>
      </c:lineChart>
      <c:catAx>
        <c:axId val="109723648"/>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09725568"/>
        <c:crosses val="autoZero"/>
        <c:auto val="1"/>
        <c:lblAlgn val="ctr"/>
        <c:lblOffset val="100"/>
        <c:noMultiLvlLbl val="1"/>
      </c:catAx>
      <c:valAx>
        <c:axId val="109725568"/>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09723648"/>
        <c:crosses val="autoZero"/>
        <c:crossBetween val="between"/>
      </c:valAx>
      <c:valAx>
        <c:axId val="109740032"/>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09741952"/>
        <c:crosses val="max"/>
        <c:crossBetween val="between"/>
      </c:valAx>
      <c:catAx>
        <c:axId val="109741952"/>
        <c:scaling>
          <c:orientation val="minMax"/>
        </c:scaling>
        <c:delete val="1"/>
        <c:axPos val="b"/>
        <c:numFmt formatCode="mmm\-yy" sourceLinked="1"/>
        <c:majorTickMark val="out"/>
        <c:minorTickMark val="none"/>
        <c:tickLblPos val="none"/>
        <c:crossAx val="109740032"/>
        <c:crosses val="autoZero"/>
        <c:auto val="1"/>
        <c:lblAlgn val="ctr"/>
        <c:lblOffset val="100"/>
        <c:noMultiLvlLbl val="1"/>
      </c:catAx>
      <c:spPr>
        <a:noFill/>
        <a:ln w="25400">
          <a:noFill/>
        </a:ln>
      </c:spPr>
    </c:plotArea>
    <c:legend>
      <c:legendPos val="r"/>
      <c:layout>
        <c:manualLayout>
          <c:xMode val="edge"/>
          <c:yMode val="edge"/>
          <c:x val="0.82275495775015794"/>
          <c:y val="0.4049413836577071"/>
          <c:w val="0.15757411720238601"/>
          <c:h val="0.11709589054776598"/>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Hot Water Consumption (Therms) vs Hot Water Cost ($)</a:t>
            </a:r>
          </a:p>
        </c:rich>
      </c:tx>
      <c:layout>
        <c:manualLayout>
          <c:xMode val="edge"/>
          <c:yMode val="edge"/>
          <c:x val="0.2123721576338169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Hot Water Consumption (Therms)</c:v>
          </c:tx>
          <c:invertIfNegative val="0"/>
          <c:cat>
            <c:multiLvlStrRef>
              <c:f>(Benchmark1!$C$988:$C$999,Benchmark1!$C$1001:$C$1012)</c:f>
            </c:multiLvlStrRef>
          </c:cat>
          <c:val>
            <c:numRef>
              <c:f>(Benchmark3!$H$988:$H$999,Benchmark3!$H$1001:$H$1012)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425344"/>
        <c:axId val="128439808"/>
      </c:barChart>
      <c:lineChart>
        <c:grouping val="standard"/>
        <c:varyColors val="0"/>
        <c:ser>
          <c:idx val="0"/>
          <c:order val="1"/>
          <c:tx>
            <c:v>Hot Water Cost ($)</c:v>
          </c:tx>
          <c:marker>
            <c:symbol val="none"/>
          </c:marker>
          <c:cat>
            <c:multiLvlStrRef>
              <c:f>(Benchmark1!$C$518:$C$529,Benchmark1!$C$531:$C$542)</c:f>
            </c:multiLvlStrRef>
          </c:cat>
          <c:val>
            <c:numRef>
              <c:f>(Benchmark3!$J$988:$J$999,Benchmark3!$J$1001:$J$1012)</c:f>
              <c:numCache>
                <c:formatCode>"$"#,##0_);\("$"#,##0\)</c:formatCode>
                <c:ptCount val="24"/>
              </c:numCache>
            </c:numRef>
          </c:val>
          <c:smooth val="0"/>
        </c:ser>
        <c:dLbls>
          <c:showLegendKey val="0"/>
          <c:showVal val="0"/>
          <c:showCatName val="0"/>
          <c:showSerName val="0"/>
          <c:showPercent val="0"/>
          <c:showBubbleSize val="0"/>
        </c:dLbls>
        <c:marker val="1"/>
        <c:smooth val="0"/>
        <c:axId val="128443904"/>
        <c:axId val="128441728"/>
      </c:lineChart>
      <c:catAx>
        <c:axId val="12842534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439808"/>
        <c:crosses val="autoZero"/>
        <c:auto val="1"/>
        <c:lblAlgn val="ctr"/>
        <c:lblOffset val="100"/>
        <c:noMultiLvlLbl val="1"/>
      </c:catAx>
      <c:valAx>
        <c:axId val="128439808"/>
        <c:scaling>
          <c:orientation val="minMax"/>
        </c:scaling>
        <c:delete val="0"/>
        <c:axPos val="l"/>
        <c:majorGridlines/>
        <c:title>
          <c:tx>
            <c:rich>
              <a:bodyPr rot="-5400000" vert="horz"/>
              <a:lstStyle/>
              <a:p>
                <a:pPr>
                  <a:defRPr sz="1600"/>
                </a:pPr>
                <a:r>
                  <a:rPr lang="en-US" sz="1600"/>
                  <a:t>Hot</a:t>
                </a:r>
                <a:r>
                  <a:rPr lang="en-US" sz="1600" baseline="0"/>
                  <a:t> Water</a:t>
                </a:r>
                <a:r>
                  <a:rPr lang="en-US" sz="1600"/>
                  <a:t> Consumption (Therms)</a:t>
                </a:r>
              </a:p>
            </c:rich>
          </c:tx>
          <c:overlay val="0"/>
        </c:title>
        <c:numFmt formatCode="General" sourceLinked="1"/>
        <c:majorTickMark val="out"/>
        <c:minorTickMark val="none"/>
        <c:tickLblPos val="nextTo"/>
        <c:txPr>
          <a:bodyPr/>
          <a:lstStyle/>
          <a:p>
            <a:pPr>
              <a:defRPr sz="1300"/>
            </a:pPr>
            <a:endParaRPr lang="en-US"/>
          </a:p>
        </c:txPr>
        <c:crossAx val="128425344"/>
        <c:crosses val="autoZero"/>
        <c:crossBetween val="between"/>
      </c:valAx>
      <c:valAx>
        <c:axId val="128441728"/>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28443904"/>
        <c:crosses val="max"/>
        <c:crossBetween val="between"/>
      </c:valAx>
      <c:catAx>
        <c:axId val="128443904"/>
        <c:scaling>
          <c:orientation val="minMax"/>
        </c:scaling>
        <c:delete val="1"/>
        <c:axPos val="b"/>
        <c:numFmt formatCode="mmm\-yy" sourceLinked="1"/>
        <c:majorTickMark val="out"/>
        <c:minorTickMark val="none"/>
        <c:tickLblPos val="none"/>
        <c:crossAx val="12844172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Natural Gas</a:t>
            </a:r>
            <a:r>
              <a:rPr lang="en-US" sz="2000" baseline="0"/>
              <a:t> Consumption (Therms) vs. Natural Gas Cost ($)</a:t>
            </a:r>
          </a:p>
        </c:rich>
      </c:tx>
      <c:layout>
        <c:manualLayout>
          <c:xMode val="edge"/>
          <c:yMode val="edge"/>
          <c:x val="0.18445536359463807"/>
          <c:y val="3.6837110913629359E-2"/>
        </c:manualLayout>
      </c:layout>
      <c:overlay val="0"/>
      <c:spPr>
        <a:ln w="9525"/>
      </c:spPr>
    </c:title>
    <c:autoTitleDeleted val="0"/>
    <c:plotArea>
      <c:layout>
        <c:manualLayout>
          <c:layoutTarget val="inner"/>
          <c:xMode val="edge"/>
          <c:yMode val="edge"/>
          <c:x val="7.10124283849905E-2"/>
          <c:y val="0.10509228434178604"/>
          <c:w val="0.67075578946100423"/>
          <c:h val="0.7467468408161112"/>
        </c:manualLayout>
      </c:layout>
      <c:barChart>
        <c:barDir val="col"/>
        <c:grouping val="clustered"/>
        <c:varyColors val="0"/>
        <c:ser>
          <c:idx val="1"/>
          <c:order val="0"/>
          <c:tx>
            <c:v>Natural Gas Consumption (Therms)</c:v>
          </c:tx>
          <c:invertIfNegative val="0"/>
          <c:cat>
            <c:multiLvlStrRef>
              <c:f>(Benchmark1!$C$169:$C$180,Benchmark1!$C$182:$C$193)</c:f>
            </c:multiLvlStrRef>
          </c:cat>
          <c:val>
            <c:numRef>
              <c:f>(Benchmark4!$H$169:$H$180,Benchmark4!$H$182:$H$193)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7821696"/>
        <c:axId val="127836160"/>
      </c:barChart>
      <c:lineChart>
        <c:grouping val="standard"/>
        <c:varyColors val="0"/>
        <c:ser>
          <c:idx val="0"/>
          <c:order val="1"/>
          <c:tx>
            <c:v>Natural Gas Cost ($)</c:v>
          </c:tx>
          <c:marker>
            <c:symbol val="none"/>
          </c:marker>
          <c:cat>
            <c:multiLvlStrRef>
              <c:f>Benchmark1!$C$169:$C$193</c:f>
            </c:multiLvlStrRef>
          </c:cat>
          <c:val>
            <c:numRef>
              <c:f>(Benchmark4!$J$169:$J$180,Benchmark4!$J$182:$J$193)</c:f>
              <c:numCache>
                <c:formatCode>"$"#,##0.00_);\("$"#,##0.00\)</c:formatCode>
                <c:ptCount val="24"/>
              </c:numCache>
            </c:numRef>
          </c:val>
          <c:smooth val="0"/>
        </c:ser>
        <c:dLbls>
          <c:showLegendKey val="0"/>
          <c:showVal val="0"/>
          <c:showCatName val="0"/>
          <c:showSerName val="0"/>
          <c:showPercent val="0"/>
          <c:showBubbleSize val="0"/>
        </c:dLbls>
        <c:marker val="1"/>
        <c:smooth val="0"/>
        <c:axId val="127840256"/>
        <c:axId val="127838080"/>
      </c:lineChart>
      <c:catAx>
        <c:axId val="12782169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422"/>
            </c:manualLayout>
          </c:layout>
          <c:overlay val="0"/>
        </c:title>
        <c:numFmt formatCode="mmm\-yy" sourceLinked="1"/>
        <c:majorTickMark val="out"/>
        <c:minorTickMark val="none"/>
        <c:tickLblPos val="nextTo"/>
        <c:txPr>
          <a:bodyPr/>
          <a:lstStyle/>
          <a:p>
            <a:pPr>
              <a:defRPr sz="1300"/>
            </a:pPr>
            <a:endParaRPr lang="en-US"/>
          </a:p>
        </c:txPr>
        <c:crossAx val="127836160"/>
        <c:crosses val="autoZero"/>
        <c:auto val="1"/>
        <c:lblAlgn val="ctr"/>
        <c:lblOffset val="100"/>
        <c:noMultiLvlLbl val="1"/>
      </c:catAx>
      <c:valAx>
        <c:axId val="127836160"/>
        <c:scaling>
          <c:orientation val="minMax"/>
        </c:scaling>
        <c:delete val="0"/>
        <c:axPos val="l"/>
        <c:majorGridlines/>
        <c:title>
          <c:tx>
            <c:rich>
              <a:bodyPr rot="-5400000" vert="horz"/>
              <a:lstStyle/>
              <a:p>
                <a:pPr>
                  <a:defRPr sz="1600"/>
                </a:pPr>
                <a:r>
                  <a:rPr lang="en-US" sz="1600"/>
                  <a:t>Natural Gas Consumption (Therms)</a:t>
                </a:r>
              </a:p>
            </c:rich>
          </c:tx>
          <c:overlay val="0"/>
        </c:title>
        <c:numFmt formatCode="General" sourceLinked="1"/>
        <c:majorTickMark val="out"/>
        <c:minorTickMark val="none"/>
        <c:tickLblPos val="nextTo"/>
        <c:txPr>
          <a:bodyPr/>
          <a:lstStyle/>
          <a:p>
            <a:pPr>
              <a:defRPr sz="1300"/>
            </a:pPr>
            <a:endParaRPr lang="en-US"/>
          </a:p>
        </c:txPr>
        <c:crossAx val="127821696"/>
        <c:crosses val="autoZero"/>
        <c:crossBetween val="between"/>
      </c:valAx>
      <c:valAx>
        <c:axId val="127838080"/>
        <c:scaling>
          <c:orientation val="minMax"/>
        </c:scaling>
        <c:delete val="0"/>
        <c:axPos val="r"/>
        <c:title>
          <c:tx>
            <c:rich>
              <a:bodyPr rot="-5400000" vert="horz"/>
              <a:lstStyle/>
              <a:p>
                <a:pPr>
                  <a:defRPr sz="1600"/>
                </a:pPr>
                <a:r>
                  <a:rPr lang="en-US" sz="1600"/>
                  <a:t>Natural Gas Cost ($)</a:t>
                </a:r>
              </a:p>
            </c:rich>
          </c:tx>
          <c:layout>
            <c:manualLayout>
              <c:xMode val="edge"/>
              <c:yMode val="edge"/>
              <c:x val="0.797187246306862"/>
              <c:y val="0.3932093813456693"/>
            </c:manualLayout>
          </c:layout>
          <c:overlay val="0"/>
        </c:title>
        <c:numFmt formatCode="&quot;$&quot;#,##0.00_);\(&quot;$&quot;#,##0.00\)" sourceLinked="1"/>
        <c:majorTickMark val="out"/>
        <c:minorTickMark val="none"/>
        <c:tickLblPos val="nextTo"/>
        <c:txPr>
          <a:bodyPr/>
          <a:lstStyle/>
          <a:p>
            <a:pPr>
              <a:defRPr sz="1300"/>
            </a:pPr>
            <a:endParaRPr lang="en-US"/>
          </a:p>
        </c:txPr>
        <c:crossAx val="127840256"/>
        <c:crosses val="max"/>
        <c:crossBetween val="between"/>
      </c:valAx>
      <c:catAx>
        <c:axId val="127840256"/>
        <c:scaling>
          <c:orientation val="minMax"/>
        </c:scaling>
        <c:delete val="1"/>
        <c:axPos val="b"/>
        <c:numFmt formatCode="mmm\-yy" sourceLinked="1"/>
        <c:majorTickMark val="out"/>
        <c:minorTickMark val="none"/>
        <c:tickLblPos val="none"/>
        <c:crossAx val="127838080"/>
        <c:crosses val="autoZero"/>
        <c:auto val="1"/>
        <c:lblAlgn val="ctr"/>
        <c:lblOffset val="100"/>
        <c:noMultiLvlLbl val="1"/>
      </c:catAx>
      <c:spPr>
        <a:noFill/>
        <a:ln w="25400">
          <a:noFill/>
        </a:ln>
      </c:spPr>
    </c:plotArea>
    <c:legend>
      <c:legendPos val="r"/>
      <c:layout>
        <c:manualLayout>
          <c:xMode val="edge"/>
          <c:yMode val="edge"/>
          <c:x val="0.8308940118896192"/>
          <c:y val="0.4049413836577071"/>
          <c:w val="0.14943501955224911"/>
          <c:h val="0.15368268271608901"/>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Electric Consumption (kWh) vs. Electric Cost ($)</a:t>
            </a:r>
          </a:p>
        </c:rich>
      </c:tx>
      <c:layout>
        <c:manualLayout>
          <c:xMode val="edge"/>
          <c:yMode val="edge"/>
          <c:x val="0.22946143886336659"/>
          <c:y val="4.4676325777605413E-2"/>
        </c:manualLayout>
      </c:layout>
      <c:overlay val="0"/>
    </c:title>
    <c:autoTitleDeleted val="0"/>
    <c:plotArea>
      <c:layout>
        <c:manualLayout>
          <c:layoutTarget val="inner"/>
          <c:xMode val="edge"/>
          <c:yMode val="edge"/>
          <c:x val="8.7729259464850606E-2"/>
          <c:y val="0.10509228434178604"/>
          <c:w val="0.66569257250758263"/>
          <c:h val="0.7467468408161112"/>
        </c:manualLayout>
      </c:layout>
      <c:barChart>
        <c:barDir val="col"/>
        <c:grouping val="clustered"/>
        <c:varyColors val="0"/>
        <c:ser>
          <c:idx val="1"/>
          <c:order val="0"/>
          <c:tx>
            <c:v>Electric Consumption (kWh)</c:v>
          </c:tx>
          <c:invertIfNegative val="0"/>
          <c:cat>
            <c:multiLvlStrRef>
              <c:f>(Benchmark1!$C$250:$C$261,Benchmark1!$C$263:$C$274)</c:f>
            </c:multiLvlStrRef>
          </c:cat>
          <c:val>
            <c:numRef>
              <c:f>(Benchmark4!$G$250:$G$261,Benchmark4!$G$263:$G$274)</c:f>
              <c:numCache>
                <c:formatCode>General</c:formatCode>
                <c:ptCount val="24"/>
              </c:numCache>
            </c:numRef>
          </c:val>
        </c:ser>
        <c:dLbls>
          <c:showLegendKey val="0"/>
          <c:showVal val="0"/>
          <c:showCatName val="0"/>
          <c:showSerName val="0"/>
          <c:showPercent val="0"/>
          <c:showBubbleSize val="0"/>
        </c:dLbls>
        <c:gapWidth val="150"/>
        <c:axId val="127855232"/>
        <c:axId val="128013056"/>
      </c:barChart>
      <c:lineChart>
        <c:grouping val="standard"/>
        <c:varyColors val="0"/>
        <c:ser>
          <c:idx val="0"/>
          <c:order val="1"/>
          <c:tx>
            <c:v>Electric Cost ($)</c:v>
          </c:tx>
          <c:marker>
            <c:symbol val="none"/>
          </c:marker>
          <c:cat>
            <c:multiLvlStrRef>
              <c:f>(Benchmark1!$C$250:$C$261,Benchmark1!$C$263:$C$274)</c:f>
            </c:multiLvlStrRef>
          </c:cat>
          <c:val>
            <c:numRef>
              <c:f>(Benchmark4!$J$250:$J$261,Benchmark4!$J$263:$J$274)</c:f>
              <c:numCache>
                <c:formatCode>"$"#,##0.00</c:formatCode>
                <c:ptCount val="24"/>
              </c:numCache>
            </c:numRef>
          </c:val>
          <c:smooth val="0"/>
        </c:ser>
        <c:dLbls>
          <c:showLegendKey val="0"/>
          <c:showVal val="0"/>
          <c:showCatName val="0"/>
          <c:showSerName val="0"/>
          <c:showPercent val="0"/>
          <c:showBubbleSize val="0"/>
        </c:dLbls>
        <c:marker val="1"/>
        <c:smooth val="0"/>
        <c:axId val="128029440"/>
        <c:axId val="128014976"/>
      </c:lineChart>
      <c:catAx>
        <c:axId val="127855232"/>
        <c:scaling>
          <c:orientation val="minMax"/>
        </c:scaling>
        <c:delete val="0"/>
        <c:axPos val="b"/>
        <c:title>
          <c:tx>
            <c:rich>
              <a:bodyPr/>
              <a:lstStyle/>
              <a:p>
                <a:pPr>
                  <a:defRPr sz="1600" b="1"/>
                </a:pPr>
                <a:r>
                  <a:rPr lang="en-US" sz="1600" b="1"/>
                  <a:t>Date (Mon - Yr)</a:t>
                </a:r>
              </a:p>
            </c:rich>
          </c:tx>
          <c:overlay val="0"/>
        </c:title>
        <c:numFmt formatCode="mmm\-yy" sourceLinked="1"/>
        <c:majorTickMark val="out"/>
        <c:minorTickMark val="none"/>
        <c:tickLblPos val="nextTo"/>
        <c:txPr>
          <a:bodyPr/>
          <a:lstStyle/>
          <a:p>
            <a:pPr>
              <a:defRPr sz="1300"/>
            </a:pPr>
            <a:endParaRPr lang="en-US"/>
          </a:p>
        </c:txPr>
        <c:crossAx val="128013056"/>
        <c:crosses val="autoZero"/>
        <c:auto val="1"/>
        <c:lblAlgn val="ctr"/>
        <c:lblOffset val="100"/>
        <c:noMultiLvlLbl val="1"/>
      </c:catAx>
      <c:valAx>
        <c:axId val="128013056"/>
        <c:scaling>
          <c:orientation val="minMax"/>
        </c:scaling>
        <c:delete val="0"/>
        <c:axPos val="l"/>
        <c:majorGridlines/>
        <c:title>
          <c:tx>
            <c:rich>
              <a:bodyPr rot="-5400000" vert="horz"/>
              <a:lstStyle/>
              <a:p>
                <a:pPr>
                  <a:defRPr sz="1600"/>
                </a:pPr>
                <a:r>
                  <a:rPr lang="en-US" sz="1600"/>
                  <a:t>Electric Consumption (kWh)</a:t>
                </a:r>
              </a:p>
            </c:rich>
          </c:tx>
          <c:overlay val="0"/>
        </c:title>
        <c:numFmt formatCode="General" sourceLinked="1"/>
        <c:majorTickMark val="out"/>
        <c:minorTickMark val="none"/>
        <c:tickLblPos val="nextTo"/>
        <c:txPr>
          <a:bodyPr/>
          <a:lstStyle/>
          <a:p>
            <a:pPr>
              <a:defRPr sz="1300"/>
            </a:pPr>
            <a:endParaRPr lang="en-US"/>
          </a:p>
        </c:txPr>
        <c:crossAx val="127855232"/>
        <c:crosses val="autoZero"/>
        <c:crossBetween val="between"/>
      </c:valAx>
      <c:valAx>
        <c:axId val="128014976"/>
        <c:scaling>
          <c:orientation val="minMax"/>
        </c:scaling>
        <c:delete val="0"/>
        <c:axPos val="r"/>
        <c:title>
          <c:tx>
            <c:rich>
              <a:bodyPr rot="-5400000" vert="horz"/>
              <a:lstStyle/>
              <a:p>
                <a:pPr>
                  <a:defRPr sz="1600"/>
                </a:pPr>
                <a:r>
                  <a:rPr lang="en-US" sz="1600"/>
                  <a:t>Electric Cost ($)</a:t>
                </a:r>
              </a:p>
            </c:rich>
          </c:tx>
          <c:layout>
            <c:manualLayout>
              <c:xMode val="edge"/>
              <c:yMode val="edge"/>
              <c:x val="0.80507834879919304"/>
              <c:y val="0.42398786202242922"/>
            </c:manualLayout>
          </c:layout>
          <c:overlay val="0"/>
        </c:title>
        <c:numFmt formatCode="&quot;$&quot;#,##0.00" sourceLinked="1"/>
        <c:majorTickMark val="out"/>
        <c:minorTickMark val="none"/>
        <c:tickLblPos val="nextTo"/>
        <c:txPr>
          <a:bodyPr/>
          <a:lstStyle/>
          <a:p>
            <a:pPr>
              <a:defRPr sz="1300"/>
            </a:pPr>
            <a:endParaRPr lang="en-US"/>
          </a:p>
        </c:txPr>
        <c:crossAx val="128029440"/>
        <c:crosses val="max"/>
        <c:crossBetween val="between"/>
      </c:valAx>
      <c:catAx>
        <c:axId val="128029440"/>
        <c:scaling>
          <c:orientation val="minMax"/>
        </c:scaling>
        <c:delete val="1"/>
        <c:axPos val="b"/>
        <c:numFmt formatCode="mmm\-yy" sourceLinked="1"/>
        <c:majorTickMark val="out"/>
        <c:minorTickMark val="none"/>
        <c:tickLblPos val="none"/>
        <c:crossAx val="128014976"/>
        <c:crosses val="autoZero"/>
        <c:auto val="1"/>
        <c:lblAlgn val="ctr"/>
        <c:lblOffset val="100"/>
        <c:noMultiLvlLbl val="1"/>
      </c:catAx>
      <c:spPr>
        <a:noFill/>
        <a:ln w="25400">
          <a:noFill/>
        </a:ln>
      </c:spPr>
    </c:plotArea>
    <c:legend>
      <c:legendPos val="r"/>
      <c:layout>
        <c:manualLayout>
          <c:xMode val="edge"/>
          <c:yMode val="edge"/>
          <c:x val="0.84064933055362645"/>
          <c:y val="0.42141553176255314"/>
          <c:w val="0.14064796219966699"/>
          <c:h val="0.13271560352477499"/>
        </c:manualLayout>
      </c:layout>
      <c:overlay val="0"/>
      <c:spPr>
        <a:ln>
          <a:solidFill>
            <a:schemeClr val="tx1"/>
          </a:solidFill>
        </a:ln>
      </c:spPr>
      <c:txPr>
        <a:bodyPr/>
        <a:lstStyle/>
        <a:p>
          <a:pPr>
            <a:defRPr sz="1300"/>
          </a:pPr>
          <a:endParaRPr lang="en-US"/>
        </a:p>
      </c:txPr>
    </c:legend>
    <c:plotVisOnly val="1"/>
    <c:dispBlanksAs val="gap"/>
    <c:showDLblsOverMax val="0"/>
  </c:chart>
  <c:printSettings>
    <c:headerFooter/>
    <c:pageMargins b="0.75000000000000422" l="0.70000000000000095" r="0.70000000000000095" t="0.75000000000000422" header="0.3000000000000001" footer="0.3000000000000001"/>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 Fuel Oil Consumption (Therms) vs. Oil Cost ($)</a:t>
            </a:r>
          </a:p>
        </c:rich>
      </c:tx>
      <c:layout>
        <c:manualLayout>
          <c:xMode val="edge"/>
          <c:yMode val="edge"/>
          <c:x val="0.19095155879347889"/>
          <c:y val="3.9332326107663358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Oil Consumption (Therms)</c:v>
          </c:tx>
          <c:invertIfNegative val="0"/>
          <c:cat>
            <c:multiLvlStrRef>
              <c:f>(Benchmark1!$C$330:$C$341,Benchmark1!$C$343:$C$354)</c:f>
            </c:multiLvlStrRef>
          </c:cat>
          <c:val>
            <c:numRef>
              <c:f>(Benchmark4!$H$330:$H$341,Benchmark4!$H$343:$H$354)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28056704"/>
        <c:axId val="128591360"/>
      </c:barChart>
      <c:lineChart>
        <c:grouping val="standard"/>
        <c:varyColors val="0"/>
        <c:ser>
          <c:idx val="0"/>
          <c:order val="1"/>
          <c:tx>
            <c:v>Oil Cost ($)</c:v>
          </c:tx>
          <c:marker>
            <c:symbol val="none"/>
          </c:marker>
          <c:cat>
            <c:multiLvlStrRef>
              <c:f>(Benchmark1!$C$330:$C$341,Benchmark1!$C$343:$C$354)</c:f>
            </c:multiLvlStrRef>
          </c:cat>
          <c:val>
            <c:numRef>
              <c:f>(Benchmark4!$J$330:$J$341,Benchmark4!$J$343:$J$354)</c:f>
              <c:numCache>
                <c:formatCode>"$"#,##0.00_);\("$"#,##0.00\)</c:formatCode>
                <c:ptCount val="24"/>
              </c:numCache>
            </c:numRef>
          </c:val>
          <c:smooth val="0"/>
        </c:ser>
        <c:dLbls>
          <c:showLegendKey val="0"/>
          <c:showVal val="0"/>
          <c:showCatName val="0"/>
          <c:showSerName val="0"/>
          <c:showPercent val="0"/>
          <c:showBubbleSize val="0"/>
        </c:dLbls>
        <c:marker val="1"/>
        <c:smooth val="0"/>
        <c:axId val="128599552"/>
        <c:axId val="128593280"/>
      </c:lineChart>
      <c:catAx>
        <c:axId val="12805670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28591360"/>
        <c:crosses val="autoZero"/>
        <c:auto val="1"/>
        <c:lblAlgn val="ctr"/>
        <c:lblOffset val="100"/>
        <c:noMultiLvlLbl val="1"/>
      </c:catAx>
      <c:valAx>
        <c:axId val="128591360"/>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28056704"/>
        <c:crosses val="autoZero"/>
        <c:crossBetween val="between"/>
      </c:valAx>
      <c:valAx>
        <c:axId val="128593280"/>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28599552"/>
        <c:crosses val="max"/>
        <c:crossBetween val="between"/>
      </c:valAx>
      <c:catAx>
        <c:axId val="128599552"/>
        <c:scaling>
          <c:orientation val="minMax"/>
        </c:scaling>
        <c:delete val="1"/>
        <c:axPos val="b"/>
        <c:numFmt formatCode="mmm\-yy" sourceLinked="1"/>
        <c:majorTickMark val="out"/>
        <c:minorTickMark val="none"/>
        <c:tickLblPos val="none"/>
        <c:crossAx val="128593280"/>
        <c:crosses val="autoZero"/>
        <c:auto val="1"/>
        <c:lblAlgn val="ctr"/>
        <c:lblOffset val="100"/>
        <c:noMultiLvlLbl val="1"/>
      </c:catAx>
      <c:spPr>
        <a:noFill/>
        <a:ln w="25400">
          <a:noFill/>
        </a:ln>
      </c:spPr>
    </c:plotArea>
    <c:legend>
      <c:legendPos val="r"/>
      <c:layout>
        <c:manualLayout>
          <c:xMode val="edge"/>
          <c:yMode val="edge"/>
          <c:x val="0.82275495775015794"/>
          <c:y val="0.4049413836577071"/>
          <c:w val="0.15757411720238601"/>
          <c:h val="0.11709589054776598"/>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Propane Consumption (Therms) vs Propane Cost ($)</a:t>
            </a:r>
          </a:p>
        </c:rich>
      </c:tx>
      <c:layout>
        <c:manualLayout>
          <c:xMode val="edge"/>
          <c:yMode val="edge"/>
          <c:x val="0.1984495650560153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Propane Consumption (Therms)</c:v>
          </c:tx>
          <c:invertIfNegative val="0"/>
          <c:cat>
            <c:multiLvlStrRef>
              <c:f>(Benchmark1!$C$518:$C$529,Benchmark1!$C$531:$C$542)</c:f>
            </c:multiLvlStrRef>
          </c:cat>
          <c:val>
            <c:numRef>
              <c:f>(Benchmark4!$H$518:$H$529,Benchmark4!$H$531:$H$542)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405952"/>
        <c:axId val="135407872"/>
      </c:barChart>
      <c:lineChart>
        <c:grouping val="standard"/>
        <c:varyColors val="0"/>
        <c:ser>
          <c:idx val="0"/>
          <c:order val="1"/>
          <c:tx>
            <c:v>Propane Cost ($)</c:v>
          </c:tx>
          <c:marker>
            <c:symbol val="none"/>
          </c:marker>
          <c:cat>
            <c:multiLvlStrRef>
              <c:f>(Benchmark1!$C$518:$C$529,Benchmark1!$C$531:$C$542)</c:f>
            </c:multiLvlStrRef>
          </c:cat>
          <c:val>
            <c:numRef>
              <c:f>(Benchmark4!$J$518:$J$529,Benchmark4!$J$531:$J$542)</c:f>
              <c:numCache>
                <c:formatCode>"$"#,##0.00_);\("$"#,##0.00\)</c:formatCode>
                <c:ptCount val="24"/>
              </c:numCache>
            </c:numRef>
          </c:val>
          <c:smooth val="0"/>
        </c:ser>
        <c:dLbls>
          <c:showLegendKey val="0"/>
          <c:showVal val="0"/>
          <c:showCatName val="0"/>
          <c:showSerName val="0"/>
          <c:showPercent val="0"/>
          <c:showBubbleSize val="0"/>
        </c:dLbls>
        <c:marker val="1"/>
        <c:smooth val="0"/>
        <c:axId val="135411968"/>
        <c:axId val="135410048"/>
      </c:lineChart>
      <c:catAx>
        <c:axId val="13540595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407872"/>
        <c:crosses val="autoZero"/>
        <c:auto val="1"/>
        <c:lblAlgn val="ctr"/>
        <c:lblOffset val="100"/>
        <c:noMultiLvlLbl val="1"/>
      </c:catAx>
      <c:valAx>
        <c:axId val="135407872"/>
        <c:scaling>
          <c:orientation val="minMax"/>
        </c:scaling>
        <c:delete val="0"/>
        <c:axPos val="l"/>
        <c:majorGridlines/>
        <c:title>
          <c:tx>
            <c:rich>
              <a:bodyPr rot="-5400000" vert="horz"/>
              <a:lstStyle/>
              <a:p>
                <a:pPr>
                  <a:defRPr sz="1600"/>
                </a:pPr>
                <a:r>
                  <a:rPr lang="en-US" sz="1600"/>
                  <a:t>Propane Consumption (Therms)</a:t>
                </a:r>
              </a:p>
            </c:rich>
          </c:tx>
          <c:overlay val="0"/>
        </c:title>
        <c:numFmt formatCode="General" sourceLinked="1"/>
        <c:majorTickMark val="out"/>
        <c:minorTickMark val="none"/>
        <c:tickLblPos val="nextTo"/>
        <c:txPr>
          <a:bodyPr/>
          <a:lstStyle/>
          <a:p>
            <a:pPr>
              <a:defRPr sz="1300"/>
            </a:pPr>
            <a:endParaRPr lang="en-US"/>
          </a:p>
        </c:txPr>
        <c:crossAx val="135405952"/>
        <c:crosses val="autoZero"/>
        <c:crossBetween val="between"/>
      </c:valAx>
      <c:valAx>
        <c:axId val="135410048"/>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5411968"/>
        <c:crosses val="max"/>
        <c:crossBetween val="between"/>
      </c:valAx>
      <c:catAx>
        <c:axId val="135411968"/>
        <c:scaling>
          <c:orientation val="minMax"/>
        </c:scaling>
        <c:delete val="1"/>
        <c:axPos val="b"/>
        <c:numFmt formatCode="mmm\-yy" sourceLinked="1"/>
        <c:majorTickMark val="out"/>
        <c:minorTickMark val="none"/>
        <c:tickLblPos val="none"/>
        <c:crossAx val="13541004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Coal Consumption (Therms) vs Coal Cost ($)</a:t>
            </a:r>
          </a:p>
        </c:rich>
      </c:tx>
      <c:layout>
        <c:manualLayout>
          <c:xMode val="edge"/>
          <c:yMode val="edge"/>
          <c:x val="0.23277825390116302"/>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Coal Consumption (Therms)</c:v>
          </c:tx>
          <c:invertIfNegative val="0"/>
          <c:cat>
            <c:multiLvlStrRef>
              <c:f>(Benchmark1!$C$612:$C$623,Benchmark1!$C$625:$C$636)</c:f>
            </c:multiLvlStrRef>
          </c:cat>
          <c:val>
            <c:numRef>
              <c:f>(Benchmark4!$H$612:$H$623,Benchmark4!$H$625:$H$636)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476736"/>
        <c:axId val="135478656"/>
      </c:barChart>
      <c:lineChart>
        <c:grouping val="standard"/>
        <c:varyColors val="0"/>
        <c:ser>
          <c:idx val="0"/>
          <c:order val="1"/>
          <c:tx>
            <c:v>Coal Cost ($)</c:v>
          </c:tx>
          <c:marker>
            <c:symbol val="none"/>
          </c:marker>
          <c:cat>
            <c:multiLvlStrRef>
              <c:f>(Benchmark1!$C$612:$C$623,Benchmark1!$C$625:$C$636)</c:f>
            </c:multiLvlStrRef>
          </c:cat>
          <c:val>
            <c:numRef>
              <c:f>(Benchmark4!$J$612:$J$623,Benchmark4!$J$625:$J$636)</c:f>
              <c:numCache>
                <c:formatCode>"$"#,##0.00_);\("$"#,##0.00\)</c:formatCode>
                <c:ptCount val="24"/>
              </c:numCache>
            </c:numRef>
          </c:val>
          <c:smooth val="0"/>
        </c:ser>
        <c:dLbls>
          <c:showLegendKey val="0"/>
          <c:showVal val="0"/>
          <c:showCatName val="0"/>
          <c:showSerName val="0"/>
          <c:showPercent val="0"/>
          <c:showBubbleSize val="0"/>
        </c:dLbls>
        <c:marker val="1"/>
        <c:smooth val="0"/>
        <c:axId val="135490944"/>
        <c:axId val="135489024"/>
      </c:lineChart>
      <c:catAx>
        <c:axId val="13547673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478656"/>
        <c:crosses val="autoZero"/>
        <c:auto val="1"/>
        <c:lblAlgn val="ctr"/>
        <c:lblOffset val="100"/>
        <c:noMultiLvlLbl val="1"/>
      </c:catAx>
      <c:valAx>
        <c:axId val="135478656"/>
        <c:scaling>
          <c:orientation val="minMax"/>
        </c:scaling>
        <c:delete val="0"/>
        <c:axPos val="l"/>
        <c:majorGridlines/>
        <c:title>
          <c:tx>
            <c:rich>
              <a:bodyPr rot="-5400000" vert="horz"/>
              <a:lstStyle/>
              <a:p>
                <a:pPr>
                  <a:defRPr sz="1600"/>
                </a:pPr>
                <a:r>
                  <a:rPr lang="en-US" sz="1600"/>
                  <a:t>Coal Consumption (Therms)</a:t>
                </a:r>
              </a:p>
            </c:rich>
          </c:tx>
          <c:overlay val="0"/>
        </c:title>
        <c:numFmt formatCode="General" sourceLinked="1"/>
        <c:majorTickMark val="out"/>
        <c:minorTickMark val="none"/>
        <c:tickLblPos val="nextTo"/>
        <c:txPr>
          <a:bodyPr/>
          <a:lstStyle/>
          <a:p>
            <a:pPr>
              <a:defRPr sz="1300"/>
            </a:pPr>
            <a:endParaRPr lang="en-US"/>
          </a:p>
        </c:txPr>
        <c:crossAx val="135476736"/>
        <c:crosses val="autoZero"/>
        <c:crossBetween val="between"/>
      </c:valAx>
      <c:valAx>
        <c:axId val="135489024"/>
        <c:scaling>
          <c:orientation val="minMax"/>
        </c:scaling>
        <c:delete val="0"/>
        <c:axPos val="r"/>
        <c:title>
          <c:tx>
            <c:rich>
              <a:bodyPr rot="-5400000" vert="horz"/>
              <a:lstStyle/>
              <a:p>
                <a:pPr>
                  <a:defRPr sz="1600"/>
                </a:pPr>
                <a:r>
                  <a:rPr lang="en-US" sz="1600"/>
                  <a:t>Coal</a:t>
                </a:r>
                <a:r>
                  <a:rPr lang="en-US" sz="1600" baseline="0"/>
                  <a:t> </a:t>
                </a:r>
                <a:r>
                  <a:rPr lang="en-US" sz="1600"/>
                  <a:t>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5490944"/>
        <c:crosses val="max"/>
        <c:crossBetween val="between"/>
      </c:valAx>
      <c:catAx>
        <c:axId val="135490944"/>
        <c:scaling>
          <c:orientation val="minMax"/>
        </c:scaling>
        <c:delete val="1"/>
        <c:axPos val="b"/>
        <c:numFmt formatCode="mmm\-yy" sourceLinked="1"/>
        <c:majorTickMark val="out"/>
        <c:minorTickMark val="none"/>
        <c:tickLblPos val="none"/>
        <c:crossAx val="135489024"/>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(Spruce) Consumption (Therms) vs Wood Cost ($)</a:t>
            </a:r>
          </a:p>
        </c:rich>
      </c:tx>
      <c:layout>
        <c:manualLayout>
          <c:xMode val="edge"/>
          <c:yMode val="edge"/>
          <c:x val="0.19916679704922863"/>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(Benchmark1!$C$706:$C$717,Benchmark1!$C$719:$C$730)</c:f>
            </c:multiLvlStrRef>
          </c:cat>
          <c:val>
            <c:numRef>
              <c:f>(Benchmark4!$H$706:$H$717,Benchmark4!$H$719:$H$730)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534848"/>
        <c:axId val="135545216"/>
      </c:barChart>
      <c:lineChart>
        <c:grouping val="standard"/>
        <c:varyColors val="0"/>
        <c:ser>
          <c:idx val="0"/>
          <c:order val="1"/>
          <c:tx>
            <c:v>Wood Cost ($)</c:v>
          </c:tx>
          <c:marker>
            <c:symbol val="none"/>
          </c:marker>
          <c:cat>
            <c:multiLvlStrRef>
              <c:f>(Benchmark1!$C$706:$C$717,Benchmark1!$C$719:$C$730)</c:f>
            </c:multiLvlStrRef>
          </c:cat>
          <c:val>
            <c:numRef>
              <c:f>(Benchmark4!$J$706:$J$717,Benchmark4!$J$719:$J$730)</c:f>
              <c:numCache>
                <c:formatCode>"$"#,##0.00_);\("$"#,##0.00\)</c:formatCode>
                <c:ptCount val="24"/>
              </c:numCache>
            </c:numRef>
          </c:val>
          <c:smooth val="0"/>
        </c:ser>
        <c:dLbls>
          <c:showLegendKey val="0"/>
          <c:showVal val="0"/>
          <c:showCatName val="0"/>
          <c:showSerName val="0"/>
          <c:showPercent val="0"/>
          <c:showBubbleSize val="0"/>
        </c:dLbls>
        <c:marker val="1"/>
        <c:smooth val="0"/>
        <c:axId val="135553408"/>
        <c:axId val="135547136"/>
      </c:lineChart>
      <c:catAx>
        <c:axId val="135534848"/>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545216"/>
        <c:crosses val="autoZero"/>
        <c:auto val="1"/>
        <c:lblAlgn val="ctr"/>
        <c:lblOffset val="100"/>
        <c:noMultiLvlLbl val="1"/>
      </c:catAx>
      <c:valAx>
        <c:axId val="135545216"/>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35534848"/>
        <c:crosses val="autoZero"/>
        <c:crossBetween val="between"/>
      </c:valAx>
      <c:valAx>
        <c:axId val="135547136"/>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5553408"/>
        <c:crosses val="max"/>
        <c:crossBetween val="between"/>
      </c:valAx>
      <c:catAx>
        <c:axId val="135553408"/>
        <c:scaling>
          <c:orientation val="minMax"/>
        </c:scaling>
        <c:delete val="1"/>
        <c:axPos val="b"/>
        <c:numFmt formatCode="mmm\-yy" sourceLinked="1"/>
        <c:majorTickMark val="out"/>
        <c:minorTickMark val="none"/>
        <c:tickLblPos val="none"/>
        <c:crossAx val="13554713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Steam Consumption (Therms) vs Steam Cost ($)</a:t>
            </a:r>
          </a:p>
        </c:rich>
      </c:tx>
      <c:layout>
        <c:manualLayout>
          <c:xMode val="edge"/>
          <c:yMode val="edge"/>
          <c:x val="0.2327782539011630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Steam Consumption (Therms)</c:v>
          </c:tx>
          <c:invertIfNegative val="0"/>
          <c:cat>
            <c:multiLvlStrRef>
              <c:f>(Benchmark1!$C$894:$C$905,Benchmark1!$C$907:$C$918)</c:f>
            </c:multiLvlStrRef>
          </c:cat>
          <c:val>
            <c:numRef>
              <c:f>(Benchmark4!$H$894:$H$905,Benchmark4!$H$907:$H$918)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601152"/>
        <c:axId val="135611520"/>
      </c:barChart>
      <c:lineChart>
        <c:grouping val="standard"/>
        <c:varyColors val="0"/>
        <c:ser>
          <c:idx val="0"/>
          <c:order val="1"/>
          <c:tx>
            <c:v>Steam Cost ($)</c:v>
          </c:tx>
          <c:marker>
            <c:symbol val="none"/>
          </c:marker>
          <c:cat>
            <c:multiLvlStrRef>
              <c:f>(Benchmark1!$C$894:$C$905,Benchmark1!$C$907:$C$918)</c:f>
            </c:multiLvlStrRef>
          </c:cat>
          <c:val>
            <c:numRef>
              <c:f>(Benchmark4!$J$894:$J$905,Benchmark4!$J$907:$J$918)</c:f>
              <c:numCache>
                <c:formatCode>"$"#,##0_);\("$"#,##0\)</c:formatCode>
                <c:ptCount val="24"/>
              </c:numCache>
            </c:numRef>
          </c:val>
          <c:smooth val="0"/>
        </c:ser>
        <c:dLbls>
          <c:showLegendKey val="0"/>
          <c:showVal val="0"/>
          <c:showCatName val="0"/>
          <c:showSerName val="0"/>
          <c:showPercent val="0"/>
          <c:showBubbleSize val="0"/>
        </c:dLbls>
        <c:marker val="1"/>
        <c:smooth val="0"/>
        <c:axId val="135619712"/>
        <c:axId val="135613440"/>
      </c:lineChart>
      <c:catAx>
        <c:axId val="13560115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611520"/>
        <c:crosses val="autoZero"/>
        <c:auto val="1"/>
        <c:lblAlgn val="ctr"/>
        <c:lblOffset val="100"/>
        <c:noMultiLvlLbl val="1"/>
      </c:catAx>
      <c:valAx>
        <c:axId val="135611520"/>
        <c:scaling>
          <c:orientation val="minMax"/>
        </c:scaling>
        <c:delete val="0"/>
        <c:axPos val="l"/>
        <c:majorGridlines/>
        <c:title>
          <c:tx>
            <c:rich>
              <a:bodyPr rot="-5400000" vert="horz"/>
              <a:lstStyle/>
              <a:p>
                <a:pPr>
                  <a:defRPr sz="1600"/>
                </a:pPr>
                <a:r>
                  <a:rPr lang="en-US" sz="1600"/>
                  <a:t>Steam Consumption (Therms)</a:t>
                </a:r>
              </a:p>
            </c:rich>
          </c:tx>
          <c:overlay val="0"/>
        </c:title>
        <c:numFmt formatCode="General" sourceLinked="1"/>
        <c:majorTickMark val="out"/>
        <c:minorTickMark val="none"/>
        <c:tickLblPos val="nextTo"/>
        <c:txPr>
          <a:bodyPr/>
          <a:lstStyle/>
          <a:p>
            <a:pPr>
              <a:defRPr sz="1300"/>
            </a:pPr>
            <a:endParaRPr lang="en-US"/>
          </a:p>
        </c:txPr>
        <c:crossAx val="135601152"/>
        <c:crosses val="autoZero"/>
        <c:crossBetween val="between"/>
      </c:valAx>
      <c:valAx>
        <c:axId val="135613440"/>
        <c:scaling>
          <c:orientation val="minMax"/>
        </c:scaling>
        <c:delete val="0"/>
        <c:axPos val="r"/>
        <c:title>
          <c:tx>
            <c:rich>
              <a:bodyPr rot="-5400000" vert="horz"/>
              <a:lstStyle/>
              <a:p>
                <a:pPr>
                  <a:defRPr sz="1600"/>
                </a:pPr>
                <a:r>
                  <a:rPr lang="en-US" sz="1600"/>
                  <a:t>Thermal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5619712"/>
        <c:crosses val="max"/>
        <c:crossBetween val="between"/>
      </c:valAx>
      <c:catAx>
        <c:axId val="135619712"/>
        <c:scaling>
          <c:orientation val="minMax"/>
        </c:scaling>
        <c:delete val="1"/>
        <c:axPos val="b"/>
        <c:numFmt formatCode="mmm\-yy" sourceLinked="1"/>
        <c:majorTickMark val="out"/>
        <c:minorTickMark val="none"/>
        <c:tickLblPos val="none"/>
        <c:crossAx val="135613440"/>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Fuel Oil Consumption (Therms) vs. Oil Cost ($)</a:t>
            </a:r>
          </a:p>
        </c:rich>
      </c:tx>
      <c:layout>
        <c:manualLayout>
          <c:xMode val="edge"/>
          <c:yMode val="edge"/>
          <c:x val="0.19095153919933205"/>
          <c:y val="3.8132935031980703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Consumption (Therms)</c:v>
          </c:tx>
          <c:spPr>
            <a:ln>
              <a:solidFill>
                <a:schemeClr val="tx1"/>
              </a:solidFill>
            </a:ln>
          </c:spPr>
          <c:invertIfNegative val="0"/>
          <c:cat>
            <c:multiLvlStrRef>
              <c:f>(Benchmark1!$C$423:$C$434,Benchmark1!$C$436:$C$447)</c:f>
            </c:multiLvlStrRef>
          </c:cat>
          <c:val>
            <c:numRef>
              <c:f>(Benchmark4!$H$423:$H$434,Benchmark4!$H$436:$H$447)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655424"/>
        <c:axId val="135657344"/>
      </c:barChart>
      <c:lineChart>
        <c:grouping val="standard"/>
        <c:varyColors val="0"/>
        <c:ser>
          <c:idx val="0"/>
          <c:order val="1"/>
          <c:tx>
            <c:v>Oil Cost ($)</c:v>
          </c:tx>
          <c:marker>
            <c:symbol val="none"/>
          </c:marker>
          <c:cat>
            <c:multiLvlStrRef>
              <c:f>Benchmark1!$C$436:$C$447</c:f>
            </c:multiLvlStrRef>
          </c:cat>
          <c:val>
            <c:numRef>
              <c:f>(Benchmark4!$J$423:$J$434,Benchmark4!$J$436:$J$447)</c:f>
              <c:numCache>
                <c:formatCode>"$"#,##0_);\("$"#,##0\)</c:formatCode>
                <c:ptCount val="24"/>
              </c:numCache>
            </c:numRef>
          </c:val>
          <c:smooth val="0"/>
        </c:ser>
        <c:dLbls>
          <c:showLegendKey val="0"/>
          <c:showVal val="0"/>
          <c:showCatName val="0"/>
          <c:showSerName val="0"/>
          <c:showPercent val="0"/>
          <c:showBubbleSize val="0"/>
        </c:dLbls>
        <c:marker val="1"/>
        <c:smooth val="0"/>
        <c:axId val="135665536"/>
        <c:axId val="135663616"/>
      </c:lineChart>
      <c:catAx>
        <c:axId val="13565542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657344"/>
        <c:crosses val="autoZero"/>
        <c:auto val="1"/>
        <c:lblAlgn val="ctr"/>
        <c:lblOffset val="100"/>
        <c:noMultiLvlLbl val="1"/>
      </c:catAx>
      <c:valAx>
        <c:axId val="135657344"/>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35655424"/>
        <c:crosses val="autoZero"/>
        <c:crossBetween val="between"/>
      </c:valAx>
      <c:valAx>
        <c:axId val="135663616"/>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35665536"/>
        <c:crosses val="max"/>
        <c:crossBetween val="between"/>
      </c:valAx>
      <c:catAx>
        <c:axId val="135665536"/>
        <c:scaling>
          <c:orientation val="minMax"/>
        </c:scaling>
        <c:delete val="1"/>
        <c:axPos val="b"/>
        <c:numFmt formatCode="mmm\-yy" sourceLinked="1"/>
        <c:majorTickMark val="out"/>
        <c:minorTickMark val="none"/>
        <c:tickLblPos val="none"/>
        <c:crossAx val="135663616"/>
        <c:crosses val="autoZero"/>
        <c:auto val="1"/>
        <c:lblAlgn val="ctr"/>
        <c:lblOffset val="100"/>
        <c:noMultiLvlLbl val="1"/>
      </c:catAx>
      <c:spPr>
        <a:noFill/>
        <a:ln w="25400">
          <a:noFill/>
        </a:ln>
      </c:spPr>
    </c:plotArea>
    <c:legend>
      <c:legendPos val="r"/>
      <c:legendEntry>
        <c:idx val="0"/>
        <c:txPr>
          <a:bodyPr/>
          <a:lstStyle/>
          <a:p>
            <a:pPr>
              <a:defRPr sz="1300"/>
            </a:pPr>
            <a:endParaRPr lang="en-US"/>
          </a:p>
        </c:txPr>
      </c:legendEntry>
      <c:legendEntry>
        <c:idx val="1"/>
        <c:txPr>
          <a:bodyPr/>
          <a:lstStyle/>
          <a:p>
            <a:pPr>
              <a:defRPr sz="1300"/>
            </a:pPr>
            <a:endParaRPr lang="en-US"/>
          </a:p>
        </c:txPr>
      </c:legendEntry>
      <c:layout>
        <c:manualLayout>
          <c:xMode val="edge"/>
          <c:yMode val="edge"/>
          <c:x val="0.82875421991918663"/>
          <c:y val="0.40618012088596833"/>
          <c:w val="0.14949719035309167"/>
          <c:h val="0.11564704742416107"/>
        </c:manualLayout>
      </c:layout>
      <c:overlay val="0"/>
      <c:spPr>
        <a:ln>
          <a:solidFill>
            <a:schemeClr val="tx1"/>
          </a:solidFill>
        </a:ln>
      </c:spPr>
    </c:legend>
    <c:plotVisOnly val="1"/>
    <c:dispBlanksAs val="gap"/>
    <c:showDLblsOverMax val="0"/>
  </c:chart>
  <c:printSettings>
    <c:headerFooter/>
    <c:pageMargins b="1" l="1" r="1"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(Birch) Consumption (Therms) vs Wood Cost ($)</a:t>
            </a:r>
          </a:p>
        </c:rich>
      </c:tx>
      <c:layout>
        <c:manualLayout>
          <c:xMode val="edge"/>
          <c:yMode val="edge"/>
          <c:x val="0.2100410919130897"/>
          <c:y val="4.0446897681347384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(Benchmark1!$C$800:$C$811,Benchmark1!$C$813:$C$824)</c:f>
            </c:multiLvlStrRef>
          </c:cat>
          <c:val>
            <c:numRef>
              <c:f>(Benchmark4!$H$800:$H$811,Benchmark4!$H$813:$H$824)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714304"/>
        <c:axId val="135716224"/>
      </c:barChart>
      <c:lineChart>
        <c:grouping val="standard"/>
        <c:varyColors val="0"/>
        <c:ser>
          <c:idx val="0"/>
          <c:order val="1"/>
          <c:tx>
            <c:v>Wood Cost ($)</c:v>
          </c:tx>
          <c:marker>
            <c:symbol val="none"/>
          </c:marker>
          <c:cat>
            <c:multiLvlStrRef>
              <c:f>(Benchmark1!$C$706:$C$717,Benchmark1!$C$719:$C$730)</c:f>
            </c:multiLvlStrRef>
          </c:cat>
          <c:val>
            <c:numRef>
              <c:f>(Benchmark4!$J$800:$J$811,Benchmark4!$J$813:$J$824)</c:f>
              <c:numCache>
                <c:formatCode>"$"#,##0_);\("$"#,##0\)</c:formatCode>
                <c:ptCount val="24"/>
              </c:numCache>
            </c:numRef>
          </c:val>
          <c:smooth val="0"/>
        </c:ser>
        <c:dLbls>
          <c:showLegendKey val="0"/>
          <c:showVal val="0"/>
          <c:showCatName val="0"/>
          <c:showSerName val="0"/>
          <c:showPercent val="0"/>
          <c:showBubbleSize val="0"/>
        </c:dLbls>
        <c:marker val="1"/>
        <c:smooth val="0"/>
        <c:axId val="135724416"/>
        <c:axId val="135722496"/>
      </c:lineChart>
      <c:catAx>
        <c:axId val="13571430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716224"/>
        <c:crosses val="autoZero"/>
        <c:auto val="1"/>
        <c:lblAlgn val="ctr"/>
        <c:lblOffset val="100"/>
        <c:noMultiLvlLbl val="1"/>
      </c:catAx>
      <c:valAx>
        <c:axId val="135716224"/>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35714304"/>
        <c:crosses val="autoZero"/>
        <c:crossBetween val="between"/>
      </c:valAx>
      <c:valAx>
        <c:axId val="135722496"/>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5724416"/>
        <c:crosses val="max"/>
        <c:crossBetween val="between"/>
      </c:valAx>
      <c:catAx>
        <c:axId val="135724416"/>
        <c:scaling>
          <c:orientation val="minMax"/>
        </c:scaling>
        <c:delete val="1"/>
        <c:axPos val="b"/>
        <c:numFmt formatCode="mmm\-yy" sourceLinked="1"/>
        <c:majorTickMark val="out"/>
        <c:minorTickMark val="none"/>
        <c:tickLblPos val="none"/>
        <c:crossAx val="13572249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Propane Consumption (Therms) vs Propane Cost ($)</a:t>
            </a:r>
          </a:p>
        </c:rich>
      </c:tx>
      <c:layout>
        <c:manualLayout>
          <c:xMode val="edge"/>
          <c:yMode val="edge"/>
          <c:x val="0.1984495650560153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Propane Consumption (Therms)</c:v>
          </c:tx>
          <c:invertIfNegative val="0"/>
          <c:cat>
            <c:multiLvlStrRef>
              <c:f>(Benchmark1!$C$518:$C$529,Benchmark1!$C$531:$C$542)</c:f>
            </c:multiLvlStrRef>
          </c:cat>
          <c:val>
            <c:numRef>
              <c:f>(Benchmark1!$H$518:$H$529,Benchmark1!$H$531:$H$542)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0843008"/>
        <c:axId val="110844928"/>
      </c:barChart>
      <c:lineChart>
        <c:grouping val="standard"/>
        <c:varyColors val="0"/>
        <c:ser>
          <c:idx val="0"/>
          <c:order val="1"/>
          <c:tx>
            <c:v>Propane Cost ($)</c:v>
          </c:tx>
          <c:marker>
            <c:symbol val="none"/>
          </c:marker>
          <c:cat>
            <c:multiLvlStrRef>
              <c:f>(Benchmark1!$C$518:$C$529,Benchmark1!$C$531:$C$542)</c:f>
            </c:multiLvlStrRef>
          </c:cat>
          <c:val>
            <c:numRef>
              <c:f>(Benchmark1!$J$518:$J$529,Benchmark1!$J$531:$J$542)</c:f>
              <c:numCache>
                <c:formatCode>"$"#,##0.00_);\("$"#,##0.00\)</c:formatCode>
                <c:ptCount val="24"/>
              </c:numCache>
            </c:numRef>
          </c:val>
          <c:smooth val="0"/>
        </c:ser>
        <c:dLbls>
          <c:showLegendKey val="0"/>
          <c:showVal val="0"/>
          <c:showCatName val="0"/>
          <c:showSerName val="0"/>
          <c:showPercent val="0"/>
          <c:showBubbleSize val="0"/>
        </c:dLbls>
        <c:marker val="1"/>
        <c:smooth val="0"/>
        <c:axId val="110861312"/>
        <c:axId val="110859392"/>
      </c:lineChart>
      <c:catAx>
        <c:axId val="110843008"/>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0844928"/>
        <c:crosses val="autoZero"/>
        <c:auto val="1"/>
        <c:lblAlgn val="ctr"/>
        <c:lblOffset val="100"/>
        <c:noMultiLvlLbl val="1"/>
      </c:catAx>
      <c:valAx>
        <c:axId val="110844928"/>
        <c:scaling>
          <c:orientation val="minMax"/>
        </c:scaling>
        <c:delete val="0"/>
        <c:axPos val="l"/>
        <c:majorGridlines/>
        <c:title>
          <c:tx>
            <c:rich>
              <a:bodyPr rot="-5400000" vert="horz"/>
              <a:lstStyle/>
              <a:p>
                <a:pPr>
                  <a:defRPr sz="1600"/>
                </a:pPr>
                <a:r>
                  <a:rPr lang="en-US" sz="1600"/>
                  <a:t>Propane Consumption (Therms)</a:t>
                </a:r>
              </a:p>
            </c:rich>
          </c:tx>
          <c:overlay val="0"/>
        </c:title>
        <c:numFmt formatCode="General" sourceLinked="1"/>
        <c:majorTickMark val="out"/>
        <c:minorTickMark val="none"/>
        <c:tickLblPos val="nextTo"/>
        <c:txPr>
          <a:bodyPr/>
          <a:lstStyle/>
          <a:p>
            <a:pPr>
              <a:defRPr sz="1300"/>
            </a:pPr>
            <a:endParaRPr lang="en-US"/>
          </a:p>
        </c:txPr>
        <c:crossAx val="110843008"/>
        <c:crosses val="autoZero"/>
        <c:crossBetween val="between"/>
      </c:valAx>
      <c:valAx>
        <c:axId val="110859392"/>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10861312"/>
        <c:crosses val="max"/>
        <c:crossBetween val="between"/>
      </c:valAx>
      <c:catAx>
        <c:axId val="110861312"/>
        <c:scaling>
          <c:orientation val="minMax"/>
        </c:scaling>
        <c:delete val="1"/>
        <c:axPos val="b"/>
        <c:numFmt formatCode="mmm\-yy" sourceLinked="1"/>
        <c:majorTickMark val="out"/>
        <c:minorTickMark val="none"/>
        <c:tickLblPos val="none"/>
        <c:crossAx val="110859392"/>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Hot Water Consumption (Therms) vs Hot Water Cost ($)</a:t>
            </a:r>
          </a:p>
        </c:rich>
      </c:tx>
      <c:layout>
        <c:manualLayout>
          <c:xMode val="edge"/>
          <c:yMode val="edge"/>
          <c:x val="0.2123721576338169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Hot Water Consumption (Therms)</c:v>
          </c:tx>
          <c:invertIfNegative val="0"/>
          <c:cat>
            <c:multiLvlStrRef>
              <c:f>(Benchmark1!$C$988:$C$999,Benchmark1!$C$1001:$C$1012)</c:f>
            </c:multiLvlStrRef>
          </c:cat>
          <c:val>
            <c:numRef>
              <c:f>(Benchmark4!$H$988:$H$999,Benchmark4!$H$1001:$H$1012)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5788800"/>
        <c:axId val="135864704"/>
      </c:barChart>
      <c:lineChart>
        <c:grouping val="standard"/>
        <c:varyColors val="0"/>
        <c:ser>
          <c:idx val="0"/>
          <c:order val="1"/>
          <c:tx>
            <c:v>Hot Water Cost ($)</c:v>
          </c:tx>
          <c:marker>
            <c:symbol val="none"/>
          </c:marker>
          <c:cat>
            <c:multiLvlStrRef>
              <c:f>(Benchmark1!$C$518:$C$529,Benchmark1!$C$531:$C$542)</c:f>
            </c:multiLvlStrRef>
          </c:cat>
          <c:val>
            <c:numRef>
              <c:f>(Benchmark4!$J$988:$J$999,Benchmark4!$J$1001:$J$1012)</c:f>
              <c:numCache>
                <c:formatCode>"$"#,##0_);\("$"#,##0\)</c:formatCode>
                <c:ptCount val="24"/>
              </c:numCache>
            </c:numRef>
          </c:val>
          <c:smooth val="0"/>
        </c:ser>
        <c:dLbls>
          <c:showLegendKey val="0"/>
          <c:showVal val="0"/>
          <c:showCatName val="0"/>
          <c:showSerName val="0"/>
          <c:showPercent val="0"/>
          <c:showBubbleSize val="0"/>
        </c:dLbls>
        <c:marker val="1"/>
        <c:smooth val="0"/>
        <c:axId val="135872896"/>
        <c:axId val="135866624"/>
      </c:lineChart>
      <c:catAx>
        <c:axId val="13578880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5864704"/>
        <c:crosses val="autoZero"/>
        <c:auto val="1"/>
        <c:lblAlgn val="ctr"/>
        <c:lblOffset val="100"/>
        <c:noMultiLvlLbl val="1"/>
      </c:catAx>
      <c:valAx>
        <c:axId val="135864704"/>
        <c:scaling>
          <c:orientation val="minMax"/>
        </c:scaling>
        <c:delete val="0"/>
        <c:axPos val="l"/>
        <c:majorGridlines/>
        <c:title>
          <c:tx>
            <c:rich>
              <a:bodyPr rot="-5400000" vert="horz"/>
              <a:lstStyle/>
              <a:p>
                <a:pPr>
                  <a:defRPr sz="1600"/>
                </a:pPr>
                <a:r>
                  <a:rPr lang="en-US" sz="1600"/>
                  <a:t>Hot</a:t>
                </a:r>
                <a:r>
                  <a:rPr lang="en-US" sz="1600" baseline="0"/>
                  <a:t> Water</a:t>
                </a:r>
                <a:r>
                  <a:rPr lang="en-US" sz="1600"/>
                  <a:t> Consumption (Therms)</a:t>
                </a:r>
              </a:p>
            </c:rich>
          </c:tx>
          <c:overlay val="0"/>
        </c:title>
        <c:numFmt formatCode="General" sourceLinked="1"/>
        <c:majorTickMark val="out"/>
        <c:minorTickMark val="none"/>
        <c:tickLblPos val="nextTo"/>
        <c:txPr>
          <a:bodyPr/>
          <a:lstStyle/>
          <a:p>
            <a:pPr>
              <a:defRPr sz="1300"/>
            </a:pPr>
            <a:endParaRPr lang="en-US"/>
          </a:p>
        </c:txPr>
        <c:crossAx val="135788800"/>
        <c:crosses val="autoZero"/>
        <c:crossBetween val="between"/>
      </c:valAx>
      <c:valAx>
        <c:axId val="135866624"/>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5872896"/>
        <c:crosses val="max"/>
        <c:crossBetween val="between"/>
      </c:valAx>
      <c:catAx>
        <c:axId val="135872896"/>
        <c:scaling>
          <c:orientation val="minMax"/>
        </c:scaling>
        <c:delete val="1"/>
        <c:axPos val="b"/>
        <c:numFmt formatCode="mmm\-yy" sourceLinked="1"/>
        <c:majorTickMark val="out"/>
        <c:minorTickMark val="none"/>
        <c:tickLblPos val="none"/>
        <c:crossAx val="135866624"/>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Natural Gas</a:t>
            </a:r>
            <a:r>
              <a:rPr lang="en-US" sz="2000" baseline="0"/>
              <a:t> Consumption (Therms) vs. Natural Gas Cost ($)</a:t>
            </a:r>
          </a:p>
        </c:rich>
      </c:tx>
      <c:layout>
        <c:manualLayout>
          <c:xMode val="edge"/>
          <c:yMode val="edge"/>
          <c:x val="0.18445536359463807"/>
          <c:y val="3.6837110913629359E-2"/>
        </c:manualLayout>
      </c:layout>
      <c:overlay val="0"/>
      <c:spPr>
        <a:ln w="9525"/>
      </c:spPr>
    </c:title>
    <c:autoTitleDeleted val="0"/>
    <c:plotArea>
      <c:layout>
        <c:manualLayout>
          <c:layoutTarget val="inner"/>
          <c:xMode val="edge"/>
          <c:yMode val="edge"/>
          <c:x val="7.10124283849905E-2"/>
          <c:y val="0.10509228434178604"/>
          <c:w val="0.67075578946100423"/>
          <c:h val="0.7467468408161112"/>
        </c:manualLayout>
      </c:layout>
      <c:barChart>
        <c:barDir val="col"/>
        <c:grouping val="clustered"/>
        <c:varyColors val="0"/>
        <c:ser>
          <c:idx val="1"/>
          <c:order val="0"/>
          <c:tx>
            <c:v>Natural Gas Consumption (Therms)</c:v>
          </c:tx>
          <c:invertIfNegative val="0"/>
          <c:cat>
            <c:multiLvlStrRef>
              <c:f>(Benchmark1!$C$169:$C$180,Benchmark1!$C$182:$C$193)</c:f>
            </c:multiLvlStrRef>
          </c:cat>
          <c:val>
            <c:numRef>
              <c:f>(Benchmark5!$H$169:$H$180,Benchmark5!$H$182:$H$193)</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155904"/>
        <c:axId val="136157824"/>
      </c:barChart>
      <c:lineChart>
        <c:grouping val="standard"/>
        <c:varyColors val="0"/>
        <c:ser>
          <c:idx val="0"/>
          <c:order val="1"/>
          <c:tx>
            <c:v>Natural Gas Cost ($)</c:v>
          </c:tx>
          <c:marker>
            <c:symbol val="none"/>
          </c:marker>
          <c:cat>
            <c:multiLvlStrRef>
              <c:f>Benchmark1!$C$169:$C$193</c:f>
            </c:multiLvlStrRef>
          </c:cat>
          <c:val>
            <c:numRef>
              <c:f>(Benchmark5!$J$169:$J$180,Benchmark5!$J$182:$J$193)</c:f>
              <c:numCache>
                <c:formatCode>"$"#,##0.00_);\("$"#,##0.00\)</c:formatCode>
                <c:ptCount val="24"/>
              </c:numCache>
            </c:numRef>
          </c:val>
          <c:smooth val="0"/>
        </c:ser>
        <c:dLbls>
          <c:showLegendKey val="0"/>
          <c:showVal val="0"/>
          <c:showCatName val="0"/>
          <c:showSerName val="0"/>
          <c:showPercent val="0"/>
          <c:showBubbleSize val="0"/>
        </c:dLbls>
        <c:marker val="1"/>
        <c:smooth val="0"/>
        <c:axId val="136166016"/>
        <c:axId val="136164096"/>
      </c:lineChart>
      <c:catAx>
        <c:axId val="13615590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422"/>
            </c:manualLayout>
          </c:layout>
          <c:overlay val="0"/>
        </c:title>
        <c:numFmt formatCode="mmm\-yy" sourceLinked="1"/>
        <c:majorTickMark val="out"/>
        <c:minorTickMark val="none"/>
        <c:tickLblPos val="nextTo"/>
        <c:txPr>
          <a:bodyPr/>
          <a:lstStyle/>
          <a:p>
            <a:pPr>
              <a:defRPr sz="1300"/>
            </a:pPr>
            <a:endParaRPr lang="en-US"/>
          </a:p>
        </c:txPr>
        <c:crossAx val="136157824"/>
        <c:crosses val="autoZero"/>
        <c:auto val="1"/>
        <c:lblAlgn val="ctr"/>
        <c:lblOffset val="100"/>
        <c:noMultiLvlLbl val="1"/>
      </c:catAx>
      <c:valAx>
        <c:axId val="136157824"/>
        <c:scaling>
          <c:orientation val="minMax"/>
        </c:scaling>
        <c:delete val="0"/>
        <c:axPos val="l"/>
        <c:majorGridlines/>
        <c:title>
          <c:tx>
            <c:rich>
              <a:bodyPr rot="-5400000" vert="horz"/>
              <a:lstStyle/>
              <a:p>
                <a:pPr>
                  <a:defRPr sz="1600"/>
                </a:pPr>
                <a:r>
                  <a:rPr lang="en-US" sz="1600"/>
                  <a:t>Natural Gas Consumption (Therms)</a:t>
                </a:r>
              </a:p>
            </c:rich>
          </c:tx>
          <c:overlay val="0"/>
        </c:title>
        <c:numFmt formatCode="General" sourceLinked="1"/>
        <c:majorTickMark val="out"/>
        <c:minorTickMark val="none"/>
        <c:tickLblPos val="nextTo"/>
        <c:txPr>
          <a:bodyPr/>
          <a:lstStyle/>
          <a:p>
            <a:pPr>
              <a:defRPr sz="1300"/>
            </a:pPr>
            <a:endParaRPr lang="en-US"/>
          </a:p>
        </c:txPr>
        <c:crossAx val="136155904"/>
        <c:crosses val="autoZero"/>
        <c:crossBetween val="between"/>
      </c:valAx>
      <c:valAx>
        <c:axId val="136164096"/>
        <c:scaling>
          <c:orientation val="minMax"/>
        </c:scaling>
        <c:delete val="0"/>
        <c:axPos val="r"/>
        <c:title>
          <c:tx>
            <c:rich>
              <a:bodyPr rot="-5400000" vert="horz"/>
              <a:lstStyle/>
              <a:p>
                <a:pPr>
                  <a:defRPr sz="1600"/>
                </a:pPr>
                <a:r>
                  <a:rPr lang="en-US" sz="1600"/>
                  <a:t>Natural Gas Cost ($)</a:t>
                </a:r>
              </a:p>
            </c:rich>
          </c:tx>
          <c:layout>
            <c:manualLayout>
              <c:xMode val="edge"/>
              <c:yMode val="edge"/>
              <c:x val="0.797187246306862"/>
              <c:y val="0.3932093813456693"/>
            </c:manualLayout>
          </c:layout>
          <c:overlay val="0"/>
        </c:title>
        <c:numFmt formatCode="&quot;$&quot;#,##0.00_);\(&quot;$&quot;#,##0.00\)" sourceLinked="1"/>
        <c:majorTickMark val="out"/>
        <c:minorTickMark val="none"/>
        <c:tickLblPos val="nextTo"/>
        <c:txPr>
          <a:bodyPr/>
          <a:lstStyle/>
          <a:p>
            <a:pPr>
              <a:defRPr sz="1300"/>
            </a:pPr>
            <a:endParaRPr lang="en-US"/>
          </a:p>
        </c:txPr>
        <c:crossAx val="136166016"/>
        <c:crosses val="max"/>
        <c:crossBetween val="between"/>
      </c:valAx>
      <c:catAx>
        <c:axId val="136166016"/>
        <c:scaling>
          <c:orientation val="minMax"/>
        </c:scaling>
        <c:delete val="1"/>
        <c:axPos val="b"/>
        <c:numFmt formatCode="mmm\-yy" sourceLinked="1"/>
        <c:majorTickMark val="out"/>
        <c:minorTickMark val="none"/>
        <c:tickLblPos val="none"/>
        <c:crossAx val="136164096"/>
        <c:crosses val="autoZero"/>
        <c:auto val="1"/>
        <c:lblAlgn val="ctr"/>
        <c:lblOffset val="100"/>
        <c:noMultiLvlLbl val="1"/>
      </c:catAx>
      <c:spPr>
        <a:noFill/>
        <a:ln w="25400">
          <a:noFill/>
        </a:ln>
      </c:spPr>
    </c:plotArea>
    <c:legend>
      <c:legendPos val="r"/>
      <c:layout>
        <c:manualLayout>
          <c:xMode val="edge"/>
          <c:yMode val="edge"/>
          <c:x val="0.8308940118896192"/>
          <c:y val="0.4049413836577071"/>
          <c:w val="0.14943501955224911"/>
          <c:h val="0.15368268271608901"/>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Electric Consumption (kWh) vs. Electric Cost ($)</a:t>
            </a:r>
          </a:p>
        </c:rich>
      </c:tx>
      <c:layout>
        <c:manualLayout>
          <c:xMode val="edge"/>
          <c:yMode val="edge"/>
          <c:x val="0.22946143886336659"/>
          <c:y val="4.4676325777605413E-2"/>
        </c:manualLayout>
      </c:layout>
      <c:overlay val="0"/>
    </c:title>
    <c:autoTitleDeleted val="0"/>
    <c:plotArea>
      <c:layout>
        <c:manualLayout>
          <c:layoutTarget val="inner"/>
          <c:xMode val="edge"/>
          <c:yMode val="edge"/>
          <c:x val="8.7729259464850606E-2"/>
          <c:y val="0.10509228434178604"/>
          <c:w val="0.66569257250758263"/>
          <c:h val="0.7467468408161112"/>
        </c:manualLayout>
      </c:layout>
      <c:barChart>
        <c:barDir val="col"/>
        <c:grouping val="clustered"/>
        <c:varyColors val="0"/>
        <c:ser>
          <c:idx val="1"/>
          <c:order val="0"/>
          <c:tx>
            <c:v>Electric Consumption (kWh)</c:v>
          </c:tx>
          <c:invertIfNegative val="0"/>
          <c:cat>
            <c:multiLvlStrRef>
              <c:f>(Benchmark1!$C$250:$C$261,Benchmark1!$C$263:$C$274)</c:f>
            </c:multiLvlStrRef>
          </c:cat>
          <c:val>
            <c:numRef>
              <c:f>(Benchmark5!$G$250:$G$261,Benchmark5!$G$263:$G$274)</c:f>
              <c:numCache>
                <c:formatCode>General</c:formatCode>
                <c:ptCount val="24"/>
              </c:numCache>
            </c:numRef>
          </c:val>
        </c:ser>
        <c:dLbls>
          <c:showLegendKey val="0"/>
          <c:showVal val="0"/>
          <c:showCatName val="0"/>
          <c:showSerName val="0"/>
          <c:showPercent val="0"/>
          <c:showBubbleSize val="0"/>
        </c:dLbls>
        <c:gapWidth val="150"/>
        <c:axId val="109647360"/>
        <c:axId val="109649280"/>
      </c:barChart>
      <c:lineChart>
        <c:grouping val="standard"/>
        <c:varyColors val="0"/>
        <c:ser>
          <c:idx val="0"/>
          <c:order val="1"/>
          <c:tx>
            <c:v>Electric Cost ($)</c:v>
          </c:tx>
          <c:marker>
            <c:symbol val="none"/>
          </c:marker>
          <c:cat>
            <c:multiLvlStrRef>
              <c:f>(Benchmark1!$C$250:$C$261,Benchmark1!$C$263:$C$274)</c:f>
            </c:multiLvlStrRef>
          </c:cat>
          <c:val>
            <c:numRef>
              <c:f>(Benchmark5!$J$250:$J$261,Benchmark5!$J$263:$J$274)</c:f>
              <c:numCache>
                <c:formatCode>"$"#,##0.00</c:formatCode>
                <c:ptCount val="24"/>
              </c:numCache>
            </c:numRef>
          </c:val>
          <c:smooth val="0"/>
        </c:ser>
        <c:dLbls>
          <c:showLegendKey val="0"/>
          <c:showVal val="0"/>
          <c:showCatName val="0"/>
          <c:showSerName val="0"/>
          <c:showPercent val="0"/>
          <c:showBubbleSize val="0"/>
        </c:dLbls>
        <c:marker val="1"/>
        <c:smooth val="0"/>
        <c:axId val="109673856"/>
        <c:axId val="109671936"/>
      </c:lineChart>
      <c:catAx>
        <c:axId val="109647360"/>
        <c:scaling>
          <c:orientation val="minMax"/>
        </c:scaling>
        <c:delete val="0"/>
        <c:axPos val="b"/>
        <c:title>
          <c:tx>
            <c:rich>
              <a:bodyPr/>
              <a:lstStyle/>
              <a:p>
                <a:pPr>
                  <a:defRPr sz="1600" b="1"/>
                </a:pPr>
                <a:r>
                  <a:rPr lang="en-US" sz="1600" b="1"/>
                  <a:t>Date (Mon - Yr)</a:t>
                </a:r>
              </a:p>
            </c:rich>
          </c:tx>
          <c:overlay val="0"/>
        </c:title>
        <c:numFmt formatCode="mmm\-yy" sourceLinked="1"/>
        <c:majorTickMark val="out"/>
        <c:minorTickMark val="none"/>
        <c:tickLblPos val="nextTo"/>
        <c:txPr>
          <a:bodyPr/>
          <a:lstStyle/>
          <a:p>
            <a:pPr>
              <a:defRPr sz="1300"/>
            </a:pPr>
            <a:endParaRPr lang="en-US"/>
          </a:p>
        </c:txPr>
        <c:crossAx val="109649280"/>
        <c:crosses val="autoZero"/>
        <c:auto val="1"/>
        <c:lblAlgn val="ctr"/>
        <c:lblOffset val="100"/>
        <c:noMultiLvlLbl val="1"/>
      </c:catAx>
      <c:valAx>
        <c:axId val="109649280"/>
        <c:scaling>
          <c:orientation val="minMax"/>
        </c:scaling>
        <c:delete val="0"/>
        <c:axPos val="l"/>
        <c:majorGridlines/>
        <c:title>
          <c:tx>
            <c:rich>
              <a:bodyPr rot="-5400000" vert="horz"/>
              <a:lstStyle/>
              <a:p>
                <a:pPr>
                  <a:defRPr sz="1600"/>
                </a:pPr>
                <a:r>
                  <a:rPr lang="en-US" sz="1600"/>
                  <a:t>Electric Consumption (kWh)</a:t>
                </a:r>
              </a:p>
            </c:rich>
          </c:tx>
          <c:overlay val="0"/>
        </c:title>
        <c:numFmt formatCode="General" sourceLinked="1"/>
        <c:majorTickMark val="out"/>
        <c:minorTickMark val="none"/>
        <c:tickLblPos val="nextTo"/>
        <c:txPr>
          <a:bodyPr/>
          <a:lstStyle/>
          <a:p>
            <a:pPr>
              <a:defRPr sz="1300"/>
            </a:pPr>
            <a:endParaRPr lang="en-US"/>
          </a:p>
        </c:txPr>
        <c:crossAx val="109647360"/>
        <c:crosses val="autoZero"/>
        <c:crossBetween val="between"/>
      </c:valAx>
      <c:valAx>
        <c:axId val="109671936"/>
        <c:scaling>
          <c:orientation val="minMax"/>
        </c:scaling>
        <c:delete val="0"/>
        <c:axPos val="r"/>
        <c:title>
          <c:tx>
            <c:rich>
              <a:bodyPr rot="-5400000" vert="horz"/>
              <a:lstStyle/>
              <a:p>
                <a:pPr>
                  <a:defRPr sz="1600"/>
                </a:pPr>
                <a:r>
                  <a:rPr lang="en-US" sz="1600"/>
                  <a:t>Electric Cost ($)</a:t>
                </a:r>
              </a:p>
            </c:rich>
          </c:tx>
          <c:layout>
            <c:manualLayout>
              <c:xMode val="edge"/>
              <c:yMode val="edge"/>
              <c:x val="0.80507834879919304"/>
              <c:y val="0.42398786202242922"/>
            </c:manualLayout>
          </c:layout>
          <c:overlay val="0"/>
        </c:title>
        <c:numFmt formatCode="&quot;$&quot;#,##0.00" sourceLinked="1"/>
        <c:majorTickMark val="out"/>
        <c:minorTickMark val="none"/>
        <c:tickLblPos val="nextTo"/>
        <c:txPr>
          <a:bodyPr/>
          <a:lstStyle/>
          <a:p>
            <a:pPr>
              <a:defRPr sz="1300"/>
            </a:pPr>
            <a:endParaRPr lang="en-US"/>
          </a:p>
        </c:txPr>
        <c:crossAx val="109673856"/>
        <c:crosses val="max"/>
        <c:crossBetween val="between"/>
      </c:valAx>
      <c:catAx>
        <c:axId val="109673856"/>
        <c:scaling>
          <c:orientation val="minMax"/>
        </c:scaling>
        <c:delete val="1"/>
        <c:axPos val="b"/>
        <c:numFmt formatCode="mmm\-yy" sourceLinked="1"/>
        <c:majorTickMark val="out"/>
        <c:minorTickMark val="none"/>
        <c:tickLblPos val="none"/>
        <c:crossAx val="109671936"/>
        <c:crosses val="autoZero"/>
        <c:auto val="1"/>
        <c:lblAlgn val="ctr"/>
        <c:lblOffset val="100"/>
        <c:noMultiLvlLbl val="1"/>
      </c:catAx>
      <c:spPr>
        <a:noFill/>
        <a:ln w="25400">
          <a:noFill/>
        </a:ln>
      </c:spPr>
    </c:plotArea>
    <c:legend>
      <c:legendPos val="r"/>
      <c:layout>
        <c:manualLayout>
          <c:xMode val="edge"/>
          <c:yMode val="edge"/>
          <c:x val="0.84064933055362645"/>
          <c:y val="0.42141553176255314"/>
          <c:w val="0.14064796219966699"/>
          <c:h val="0.13271560352477499"/>
        </c:manualLayout>
      </c:layout>
      <c:overlay val="0"/>
      <c:spPr>
        <a:ln>
          <a:solidFill>
            <a:schemeClr val="tx1"/>
          </a:solidFill>
        </a:ln>
      </c:spPr>
      <c:txPr>
        <a:bodyPr/>
        <a:lstStyle/>
        <a:p>
          <a:pPr>
            <a:defRPr sz="1300"/>
          </a:pPr>
          <a:endParaRPr lang="en-US"/>
        </a:p>
      </c:txPr>
    </c:legend>
    <c:plotVisOnly val="1"/>
    <c:dispBlanksAs val="gap"/>
    <c:showDLblsOverMax val="0"/>
  </c:chart>
  <c:printSettings>
    <c:headerFooter/>
    <c:pageMargins b="0.75000000000000422" l="0.70000000000000095" r="0.70000000000000095" t="0.75000000000000422" header="0.3000000000000001" footer="0.3000000000000001"/>
    <c:pageSetup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#1 Fuel Oil Consumption (Therms) vs. Oil Cost ($)</a:t>
            </a:r>
          </a:p>
        </c:rich>
      </c:tx>
      <c:layout>
        <c:manualLayout>
          <c:xMode val="edge"/>
          <c:yMode val="edge"/>
          <c:x val="0.19095155879347889"/>
          <c:y val="3.9332326107663358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Oil Consumption (Therms)</c:v>
          </c:tx>
          <c:invertIfNegative val="0"/>
          <c:cat>
            <c:multiLvlStrRef>
              <c:f>(Benchmark1!$C$330:$C$341,Benchmark1!$C$343:$C$354)</c:f>
            </c:multiLvlStrRef>
          </c:cat>
          <c:val>
            <c:numRef>
              <c:f>(Benchmark5!$H$330:$H$341,Benchmark5!$H$343:$H$354)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202496"/>
        <c:axId val="136204672"/>
      </c:barChart>
      <c:lineChart>
        <c:grouping val="standard"/>
        <c:varyColors val="0"/>
        <c:ser>
          <c:idx val="0"/>
          <c:order val="1"/>
          <c:tx>
            <c:v>Oil Cost ($)</c:v>
          </c:tx>
          <c:marker>
            <c:symbol val="none"/>
          </c:marker>
          <c:cat>
            <c:multiLvlStrRef>
              <c:f>(Benchmark1!$C$330:$C$341,Benchmark1!$C$343:$C$354)</c:f>
            </c:multiLvlStrRef>
          </c:cat>
          <c:val>
            <c:numRef>
              <c:f>(Benchmark5!$J$330:$J$341,Benchmark5!$J$343:$J$354)</c:f>
              <c:numCache>
                <c:formatCode>"$"#,##0.00_);\("$"#,##0.00\)</c:formatCode>
                <c:ptCount val="24"/>
              </c:numCache>
            </c:numRef>
          </c:val>
          <c:smooth val="0"/>
        </c:ser>
        <c:dLbls>
          <c:showLegendKey val="0"/>
          <c:showVal val="0"/>
          <c:showCatName val="0"/>
          <c:showSerName val="0"/>
          <c:showPercent val="0"/>
          <c:showBubbleSize val="0"/>
        </c:dLbls>
        <c:marker val="1"/>
        <c:smooth val="0"/>
        <c:axId val="136212864"/>
        <c:axId val="136206592"/>
      </c:lineChart>
      <c:catAx>
        <c:axId val="13620249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6204672"/>
        <c:crosses val="autoZero"/>
        <c:auto val="1"/>
        <c:lblAlgn val="ctr"/>
        <c:lblOffset val="100"/>
        <c:noMultiLvlLbl val="1"/>
      </c:catAx>
      <c:valAx>
        <c:axId val="136204672"/>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36202496"/>
        <c:crosses val="autoZero"/>
        <c:crossBetween val="between"/>
      </c:valAx>
      <c:valAx>
        <c:axId val="136206592"/>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36212864"/>
        <c:crosses val="max"/>
        <c:crossBetween val="between"/>
      </c:valAx>
      <c:catAx>
        <c:axId val="136212864"/>
        <c:scaling>
          <c:orientation val="minMax"/>
        </c:scaling>
        <c:delete val="1"/>
        <c:axPos val="b"/>
        <c:numFmt formatCode="mmm\-yy" sourceLinked="1"/>
        <c:majorTickMark val="out"/>
        <c:minorTickMark val="none"/>
        <c:tickLblPos val="none"/>
        <c:crossAx val="136206592"/>
        <c:crosses val="autoZero"/>
        <c:auto val="1"/>
        <c:lblAlgn val="ctr"/>
        <c:lblOffset val="100"/>
        <c:noMultiLvlLbl val="1"/>
      </c:catAx>
      <c:spPr>
        <a:noFill/>
        <a:ln w="25400">
          <a:noFill/>
        </a:ln>
      </c:spPr>
    </c:plotArea>
    <c:legend>
      <c:legendPos val="r"/>
      <c:layout>
        <c:manualLayout>
          <c:xMode val="edge"/>
          <c:yMode val="edge"/>
          <c:x val="0.82275495775015794"/>
          <c:y val="0.4049413836577071"/>
          <c:w val="0.15757411720238601"/>
          <c:h val="0.11709589054776598"/>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Propane Consumption (Therms) vs Propane Cost ($)</a:t>
            </a:r>
          </a:p>
        </c:rich>
      </c:tx>
      <c:layout>
        <c:manualLayout>
          <c:xMode val="edge"/>
          <c:yMode val="edge"/>
          <c:x val="0.1984495650560153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Propane Consumption (Therms)</c:v>
          </c:tx>
          <c:invertIfNegative val="0"/>
          <c:cat>
            <c:multiLvlStrRef>
              <c:f>(Benchmark1!$C$518:$C$529,Benchmark1!$C$531:$C$542)</c:f>
            </c:multiLvlStrRef>
          </c:cat>
          <c:val>
            <c:numRef>
              <c:f>(Benchmark5!$H$518:$H$529,Benchmark5!$H$531:$H$542)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784896"/>
        <c:axId val="136799360"/>
      </c:barChart>
      <c:lineChart>
        <c:grouping val="standard"/>
        <c:varyColors val="0"/>
        <c:ser>
          <c:idx val="0"/>
          <c:order val="1"/>
          <c:tx>
            <c:v>Propane Cost ($)</c:v>
          </c:tx>
          <c:marker>
            <c:symbol val="none"/>
          </c:marker>
          <c:cat>
            <c:multiLvlStrRef>
              <c:f>(Benchmark1!$C$518:$C$529,Benchmark1!$C$531:$C$542)</c:f>
            </c:multiLvlStrRef>
          </c:cat>
          <c:val>
            <c:numRef>
              <c:f>(Benchmark5!$J$518:$J$529,Benchmark5!$J$531:$J$542)</c:f>
              <c:numCache>
                <c:formatCode>"$"#,##0.00_);\("$"#,##0.00\)</c:formatCode>
                <c:ptCount val="24"/>
              </c:numCache>
            </c:numRef>
          </c:val>
          <c:smooth val="0"/>
        </c:ser>
        <c:dLbls>
          <c:showLegendKey val="0"/>
          <c:showVal val="0"/>
          <c:showCatName val="0"/>
          <c:showSerName val="0"/>
          <c:showPercent val="0"/>
          <c:showBubbleSize val="0"/>
        </c:dLbls>
        <c:marker val="1"/>
        <c:smooth val="0"/>
        <c:axId val="136807552"/>
        <c:axId val="136801280"/>
      </c:lineChart>
      <c:catAx>
        <c:axId val="13678489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6799360"/>
        <c:crosses val="autoZero"/>
        <c:auto val="1"/>
        <c:lblAlgn val="ctr"/>
        <c:lblOffset val="100"/>
        <c:noMultiLvlLbl val="1"/>
      </c:catAx>
      <c:valAx>
        <c:axId val="136799360"/>
        <c:scaling>
          <c:orientation val="minMax"/>
        </c:scaling>
        <c:delete val="0"/>
        <c:axPos val="l"/>
        <c:majorGridlines/>
        <c:title>
          <c:tx>
            <c:rich>
              <a:bodyPr rot="-5400000" vert="horz"/>
              <a:lstStyle/>
              <a:p>
                <a:pPr>
                  <a:defRPr sz="1600"/>
                </a:pPr>
                <a:r>
                  <a:rPr lang="en-US" sz="1600"/>
                  <a:t>Propane Consumption (Therms)</a:t>
                </a:r>
              </a:p>
            </c:rich>
          </c:tx>
          <c:overlay val="0"/>
        </c:title>
        <c:numFmt formatCode="General" sourceLinked="1"/>
        <c:majorTickMark val="out"/>
        <c:minorTickMark val="none"/>
        <c:tickLblPos val="nextTo"/>
        <c:txPr>
          <a:bodyPr/>
          <a:lstStyle/>
          <a:p>
            <a:pPr>
              <a:defRPr sz="1300"/>
            </a:pPr>
            <a:endParaRPr lang="en-US"/>
          </a:p>
        </c:txPr>
        <c:crossAx val="136784896"/>
        <c:crosses val="autoZero"/>
        <c:crossBetween val="between"/>
      </c:valAx>
      <c:valAx>
        <c:axId val="136801280"/>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6807552"/>
        <c:crosses val="max"/>
        <c:crossBetween val="between"/>
      </c:valAx>
      <c:catAx>
        <c:axId val="136807552"/>
        <c:scaling>
          <c:orientation val="minMax"/>
        </c:scaling>
        <c:delete val="1"/>
        <c:axPos val="b"/>
        <c:numFmt formatCode="mmm\-yy" sourceLinked="1"/>
        <c:majorTickMark val="out"/>
        <c:minorTickMark val="none"/>
        <c:tickLblPos val="none"/>
        <c:crossAx val="136801280"/>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Coal Consumption (Therms) vs Coal Cost ($)</a:t>
            </a:r>
          </a:p>
        </c:rich>
      </c:tx>
      <c:layout>
        <c:manualLayout>
          <c:xMode val="edge"/>
          <c:yMode val="edge"/>
          <c:x val="0.23277825390116302"/>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Coal Consumption (Therms)</c:v>
          </c:tx>
          <c:invertIfNegative val="0"/>
          <c:cat>
            <c:multiLvlStrRef>
              <c:f>(Benchmark1!$C$612:$C$623,Benchmark1!$C$625:$C$636)</c:f>
            </c:multiLvlStrRef>
          </c:cat>
          <c:val>
            <c:numRef>
              <c:f>(Benchmark5!$H$612:$H$623,Benchmark5!$H$625:$H$636)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860800"/>
        <c:axId val="136862720"/>
      </c:barChart>
      <c:lineChart>
        <c:grouping val="standard"/>
        <c:varyColors val="0"/>
        <c:ser>
          <c:idx val="0"/>
          <c:order val="1"/>
          <c:tx>
            <c:v>Coal Cost ($)</c:v>
          </c:tx>
          <c:marker>
            <c:symbol val="none"/>
          </c:marker>
          <c:cat>
            <c:multiLvlStrRef>
              <c:f>(Benchmark1!$C$612:$C$623,Benchmark1!$C$625:$C$636)</c:f>
            </c:multiLvlStrRef>
          </c:cat>
          <c:val>
            <c:numRef>
              <c:f>(Benchmark5!$J$612:$J$623,Benchmark5!$J$625:$J$636)</c:f>
              <c:numCache>
                <c:formatCode>"$"#,##0.00_);\("$"#,##0.00\)</c:formatCode>
                <c:ptCount val="24"/>
              </c:numCache>
            </c:numRef>
          </c:val>
          <c:smooth val="0"/>
        </c:ser>
        <c:dLbls>
          <c:showLegendKey val="0"/>
          <c:showVal val="0"/>
          <c:showCatName val="0"/>
          <c:showSerName val="0"/>
          <c:showPercent val="0"/>
          <c:showBubbleSize val="0"/>
        </c:dLbls>
        <c:marker val="1"/>
        <c:smooth val="0"/>
        <c:axId val="136875008"/>
        <c:axId val="136873088"/>
      </c:lineChart>
      <c:catAx>
        <c:axId val="13686080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6862720"/>
        <c:crosses val="autoZero"/>
        <c:auto val="1"/>
        <c:lblAlgn val="ctr"/>
        <c:lblOffset val="100"/>
        <c:noMultiLvlLbl val="1"/>
      </c:catAx>
      <c:valAx>
        <c:axId val="136862720"/>
        <c:scaling>
          <c:orientation val="minMax"/>
        </c:scaling>
        <c:delete val="0"/>
        <c:axPos val="l"/>
        <c:majorGridlines/>
        <c:title>
          <c:tx>
            <c:rich>
              <a:bodyPr rot="-5400000" vert="horz"/>
              <a:lstStyle/>
              <a:p>
                <a:pPr>
                  <a:defRPr sz="1600"/>
                </a:pPr>
                <a:r>
                  <a:rPr lang="en-US" sz="1600"/>
                  <a:t>Coal Consumption (Therms)</a:t>
                </a:r>
              </a:p>
            </c:rich>
          </c:tx>
          <c:overlay val="0"/>
        </c:title>
        <c:numFmt formatCode="General" sourceLinked="1"/>
        <c:majorTickMark val="out"/>
        <c:minorTickMark val="none"/>
        <c:tickLblPos val="nextTo"/>
        <c:txPr>
          <a:bodyPr/>
          <a:lstStyle/>
          <a:p>
            <a:pPr>
              <a:defRPr sz="1300"/>
            </a:pPr>
            <a:endParaRPr lang="en-US"/>
          </a:p>
        </c:txPr>
        <c:crossAx val="136860800"/>
        <c:crosses val="autoZero"/>
        <c:crossBetween val="between"/>
      </c:valAx>
      <c:valAx>
        <c:axId val="136873088"/>
        <c:scaling>
          <c:orientation val="minMax"/>
        </c:scaling>
        <c:delete val="0"/>
        <c:axPos val="r"/>
        <c:title>
          <c:tx>
            <c:rich>
              <a:bodyPr rot="-5400000" vert="horz"/>
              <a:lstStyle/>
              <a:p>
                <a:pPr>
                  <a:defRPr sz="1600"/>
                </a:pPr>
                <a:r>
                  <a:rPr lang="en-US" sz="1600"/>
                  <a:t>Coal</a:t>
                </a:r>
                <a:r>
                  <a:rPr lang="en-US" sz="1600" baseline="0"/>
                  <a:t> </a:t>
                </a:r>
                <a:r>
                  <a:rPr lang="en-US" sz="1600"/>
                  <a:t>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6875008"/>
        <c:crosses val="max"/>
        <c:crossBetween val="between"/>
      </c:valAx>
      <c:catAx>
        <c:axId val="136875008"/>
        <c:scaling>
          <c:orientation val="minMax"/>
        </c:scaling>
        <c:delete val="1"/>
        <c:axPos val="b"/>
        <c:numFmt formatCode="mmm\-yy" sourceLinked="1"/>
        <c:majorTickMark val="out"/>
        <c:minorTickMark val="none"/>
        <c:tickLblPos val="none"/>
        <c:crossAx val="13687308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(Spruce) Consumption (Therms) vs Wood Cost ($)</a:t>
            </a:r>
          </a:p>
        </c:rich>
      </c:tx>
      <c:layout>
        <c:manualLayout>
          <c:xMode val="edge"/>
          <c:yMode val="edge"/>
          <c:x val="0.19916679704922863"/>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(Benchmark1!$C$706:$C$717,Benchmark1!$C$719:$C$730)</c:f>
            </c:multiLvlStrRef>
          </c:cat>
          <c:val>
            <c:numRef>
              <c:f>(Benchmark5!$H$706:$H$717,Benchmark5!$H$719:$H$730)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918912"/>
        <c:axId val="136941568"/>
      </c:barChart>
      <c:lineChart>
        <c:grouping val="standard"/>
        <c:varyColors val="0"/>
        <c:ser>
          <c:idx val="0"/>
          <c:order val="1"/>
          <c:tx>
            <c:v>Wood Cost ($)</c:v>
          </c:tx>
          <c:marker>
            <c:symbol val="none"/>
          </c:marker>
          <c:cat>
            <c:multiLvlStrRef>
              <c:f>(Benchmark1!$C$706:$C$717,Benchmark1!$C$719:$C$730)</c:f>
            </c:multiLvlStrRef>
          </c:cat>
          <c:val>
            <c:numRef>
              <c:f>(Benchmark5!$J$706:$J$717,Benchmark5!$J$719:$J$730)</c:f>
              <c:numCache>
                <c:formatCode>"$"#,##0.00_);\("$"#,##0.00\)</c:formatCode>
                <c:ptCount val="24"/>
              </c:numCache>
            </c:numRef>
          </c:val>
          <c:smooth val="0"/>
        </c:ser>
        <c:dLbls>
          <c:showLegendKey val="0"/>
          <c:showVal val="0"/>
          <c:showCatName val="0"/>
          <c:showSerName val="0"/>
          <c:showPercent val="0"/>
          <c:showBubbleSize val="0"/>
        </c:dLbls>
        <c:marker val="1"/>
        <c:smooth val="0"/>
        <c:axId val="136949760"/>
        <c:axId val="136943488"/>
      </c:lineChart>
      <c:catAx>
        <c:axId val="136918912"/>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6941568"/>
        <c:crosses val="autoZero"/>
        <c:auto val="1"/>
        <c:lblAlgn val="ctr"/>
        <c:lblOffset val="100"/>
        <c:noMultiLvlLbl val="1"/>
      </c:catAx>
      <c:valAx>
        <c:axId val="136941568"/>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36918912"/>
        <c:crosses val="autoZero"/>
        <c:crossBetween val="between"/>
      </c:valAx>
      <c:valAx>
        <c:axId val="136943488"/>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36949760"/>
        <c:crosses val="max"/>
        <c:crossBetween val="between"/>
      </c:valAx>
      <c:catAx>
        <c:axId val="136949760"/>
        <c:scaling>
          <c:orientation val="minMax"/>
        </c:scaling>
        <c:delete val="1"/>
        <c:axPos val="b"/>
        <c:numFmt formatCode="mmm\-yy" sourceLinked="1"/>
        <c:majorTickMark val="out"/>
        <c:minorTickMark val="none"/>
        <c:tickLblPos val="none"/>
        <c:crossAx val="13694348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Steam Consumption (Therms) vs Steam Cost ($)</a:t>
            </a:r>
          </a:p>
        </c:rich>
      </c:tx>
      <c:layout>
        <c:manualLayout>
          <c:xMode val="edge"/>
          <c:yMode val="edge"/>
          <c:x val="0.2327782539011630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Steam Consumption (Therms)</c:v>
          </c:tx>
          <c:invertIfNegative val="0"/>
          <c:cat>
            <c:multiLvlStrRef>
              <c:f>(Benchmark1!$C$894:$C$905,Benchmark1!$C$907:$C$918)</c:f>
            </c:multiLvlStrRef>
          </c:cat>
          <c:val>
            <c:numRef>
              <c:f>(Benchmark5!$H$894:$H$905,Benchmark5!$H$907:$H$918)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6990080"/>
        <c:axId val="136992256"/>
      </c:barChart>
      <c:lineChart>
        <c:grouping val="standard"/>
        <c:varyColors val="0"/>
        <c:ser>
          <c:idx val="0"/>
          <c:order val="1"/>
          <c:tx>
            <c:v>Steam Cost ($)</c:v>
          </c:tx>
          <c:marker>
            <c:symbol val="none"/>
          </c:marker>
          <c:cat>
            <c:multiLvlStrRef>
              <c:f>(Benchmark1!$C$894:$C$905,Benchmark1!$C$907:$C$918)</c:f>
            </c:multiLvlStrRef>
          </c:cat>
          <c:val>
            <c:numRef>
              <c:f>(Benchmark5!$J$894:$J$905,Benchmark5!$J$907:$J$918)</c:f>
              <c:numCache>
                <c:formatCode>"$"#,##0_);\("$"#,##0\)</c:formatCode>
                <c:ptCount val="24"/>
              </c:numCache>
            </c:numRef>
          </c:val>
          <c:smooth val="0"/>
        </c:ser>
        <c:dLbls>
          <c:showLegendKey val="0"/>
          <c:showVal val="0"/>
          <c:showCatName val="0"/>
          <c:showSerName val="0"/>
          <c:showPercent val="0"/>
          <c:showBubbleSize val="0"/>
        </c:dLbls>
        <c:marker val="1"/>
        <c:smooth val="0"/>
        <c:axId val="136996352"/>
        <c:axId val="136994176"/>
      </c:lineChart>
      <c:catAx>
        <c:axId val="13699008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6992256"/>
        <c:crosses val="autoZero"/>
        <c:auto val="1"/>
        <c:lblAlgn val="ctr"/>
        <c:lblOffset val="100"/>
        <c:noMultiLvlLbl val="1"/>
      </c:catAx>
      <c:valAx>
        <c:axId val="136992256"/>
        <c:scaling>
          <c:orientation val="minMax"/>
        </c:scaling>
        <c:delete val="0"/>
        <c:axPos val="l"/>
        <c:majorGridlines/>
        <c:title>
          <c:tx>
            <c:rich>
              <a:bodyPr rot="-5400000" vert="horz"/>
              <a:lstStyle/>
              <a:p>
                <a:pPr>
                  <a:defRPr sz="1600"/>
                </a:pPr>
                <a:r>
                  <a:rPr lang="en-US" sz="1600"/>
                  <a:t>Steam Consumption (Therms)</a:t>
                </a:r>
              </a:p>
            </c:rich>
          </c:tx>
          <c:overlay val="0"/>
        </c:title>
        <c:numFmt formatCode="General" sourceLinked="1"/>
        <c:majorTickMark val="out"/>
        <c:minorTickMark val="none"/>
        <c:tickLblPos val="nextTo"/>
        <c:txPr>
          <a:bodyPr/>
          <a:lstStyle/>
          <a:p>
            <a:pPr>
              <a:defRPr sz="1300"/>
            </a:pPr>
            <a:endParaRPr lang="en-US"/>
          </a:p>
        </c:txPr>
        <c:crossAx val="136990080"/>
        <c:crosses val="autoZero"/>
        <c:crossBetween val="between"/>
      </c:valAx>
      <c:valAx>
        <c:axId val="136994176"/>
        <c:scaling>
          <c:orientation val="minMax"/>
        </c:scaling>
        <c:delete val="0"/>
        <c:axPos val="r"/>
        <c:title>
          <c:tx>
            <c:rich>
              <a:bodyPr rot="-5400000" vert="horz"/>
              <a:lstStyle/>
              <a:p>
                <a:pPr>
                  <a:defRPr sz="1600"/>
                </a:pPr>
                <a:r>
                  <a:rPr lang="en-US" sz="1600"/>
                  <a:t>Thermal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6996352"/>
        <c:crosses val="max"/>
        <c:crossBetween val="between"/>
      </c:valAx>
      <c:catAx>
        <c:axId val="136996352"/>
        <c:scaling>
          <c:orientation val="minMax"/>
        </c:scaling>
        <c:delete val="1"/>
        <c:axPos val="b"/>
        <c:numFmt formatCode="mmm\-yy" sourceLinked="1"/>
        <c:majorTickMark val="out"/>
        <c:minorTickMark val="none"/>
        <c:tickLblPos val="none"/>
        <c:crossAx val="13699417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Fuel Oil Consumption (Therms) vs. Oil Cost ($)</a:t>
            </a:r>
          </a:p>
        </c:rich>
      </c:tx>
      <c:layout>
        <c:manualLayout>
          <c:xMode val="edge"/>
          <c:yMode val="edge"/>
          <c:x val="0.19095153919933205"/>
          <c:y val="3.8132935031980703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Consumption (Therms)</c:v>
          </c:tx>
          <c:spPr>
            <a:ln>
              <a:solidFill>
                <a:schemeClr val="tx1"/>
              </a:solidFill>
            </a:ln>
          </c:spPr>
          <c:invertIfNegative val="0"/>
          <c:cat>
            <c:multiLvlStrRef>
              <c:f>(Benchmark1!$C$423:$C$434,Benchmark1!$C$436:$C$447)</c:f>
            </c:multiLvlStrRef>
          </c:cat>
          <c:val>
            <c:numRef>
              <c:f>(Benchmark5!$H$423:$H$434,Benchmark5!$H$436:$H$447)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7052544"/>
        <c:axId val="137054464"/>
      </c:barChart>
      <c:lineChart>
        <c:grouping val="standard"/>
        <c:varyColors val="0"/>
        <c:ser>
          <c:idx val="0"/>
          <c:order val="1"/>
          <c:tx>
            <c:v>Oil Cost ($)</c:v>
          </c:tx>
          <c:marker>
            <c:symbol val="none"/>
          </c:marker>
          <c:cat>
            <c:multiLvlStrRef>
              <c:f>Benchmark1!$C$436:$C$447</c:f>
            </c:multiLvlStrRef>
          </c:cat>
          <c:val>
            <c:numRef>
              <c:f>(Benchmark5!$J$423:$J$434,Benchmark5!$J$436:$J$447)</c:f>
              <c:numCache>
                <c:formatCode>"$"#,##0_);\("$"#,##0\)</c:formatCode>
                <c:ptCount val="24"/>
              </c:numCache>
            </c:numRef>
          </c:val>
          <c:smooth val="0"/>
        </c:ser>
        <c:dLbls>
          <c:showLegendKey val="0"/>
          <c:showVal val="0"/>
          <c:showCatName val="0"/>
          <c:showSerName val="0"/>
          <c:showPercent val="0"/>
          <c:showBubbleSize val="0"/>
        </c:dLbls>
        <c:marker val="1"/>
        <c:smooth val="0"/>
        <c:axId val="137070848"/>
        <c:axId val="137068928"/>
      </c:lineChart>
      <c:catAx>
        <c:axId val="137052544"/>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7054464"/>
        <c:crosses val="autoZero"/>
        <c:auto val="1"/>
        <c:lblAlgn val="ctr"/>
        <c:lblOffset val="100"/>
        <c:noMultiLvlLbl val="1"/>
      </c:catAx>
      <c:valAx>
        <c:axId val="137054464"/>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37052544"/>
        <c:crosses val="autoZero"/>
        <c:crossBetween val="between"/>
      </c:valAx>
      <c:valAx>
        <c:axId val="137068928"/>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37070848"/>
        <c:crosses val="max"/>
        <c:crossBetween val="between"/>
      </c:valAx>
      <c:catAx>
        <c:axId val="137070848"/>
        <c:scaling>
          <c:orientation val="minMax"/>
        </c:scaling>
        <c:delete val="1"/>
        <c:axPos val="b"/>
        <c:numFmt formatCode="mmm\-yy" sourceLinked="1"/>
        <c:majorTickMark val="out"/>
        <c:minorTickMark val="none"/>
        <c:tickLblPos val="none"/>
        <c:crossAx val="137068928"/>
        <c:crosses val="autoZero"/>
        <c:auto val="1"/>
        <c:lblAlgn val="ctr"/>
        <c:lblOffset val="100"/>
        <c:noMultiLvlLbl val="1"/>
      </c:catAx>
      <c:spPr>
        <a:noFill/>
        <a:ln w="25400">
          <a:noFill/>
        </a:ln>
      </c:spPr>
    </c:plotArea>
    <c:legend>
      <c:legendPos val="r"/>
      <c:legendEntry>
        <c:idx val="0"/>
        <c:txPr>
          <a:bodyPr/>
          <a:lstStyle/>
          <a:p>
            <a:pPr>
              <a:defRPr sz="1300"/>
            </a:pPr>
            <a:endParaRPr lang="en-US"/>
          </a:p>
        </c:txPr>
      </c:legendEntry>
      <c:legendEntry>
        <c:idx val="1"/>
        <c:txPr>
          <a:bodyPr/>
          <a:lstStyle/>
          <a:p>
            <a:pPr>
              <a:defRPr sz="1300"/>
            </a:pPr>
            <a:endParaRPr lang="en-US"/>
          </a:p>
        </c:txPr>
      </c:legendEntry>
      <c:layout>
        <c:manualLayout>
          <c:xMode val="edge"/>
          <c:yMode val="edge"/>
          <c:x val="0.82875421991918663"/>
          <c:y val="0.40618012088596833"/>
          <c:w val="0.14949719035309167"/>
          <c:h val="0.11564704742416107"/>
        </c:manualLayout>
      </c:layout>
      <c:overlay val="0"/>
      <c:spPr>
        <a:ln>
          <a:solidFill>
            <a:schemeClr val="tx1"/>
          </a:solidFill>
        </a:ln>
      </c:spPr>
    </c:legend>
    <c:plotVisOnly val="1"/>
    <c:dispBlanksAs val="gap"/>
    <c:showDLblsOverMax val="0"/>
  </c:chart>
  <c:printSettings>
    <c:headerFooter/>
    <c:pageMargins b="1" l="1" r="1" t="1" header="0.5" footer="0.5"/>
    <c:pageSetup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(Birch) Consumption (Therms) vs Wood Cost ($)</a:t>
            </a:r>
          </a:p>
        </c:rich>
      </c:tx>
      <c:layout>
        <c:manualLayout>
          <c:xMode val="edge"/>
          <c:yMode val="edge"/>
          <c:x val="0.2100410919130897"/>
          <c:y val="4.0446897681347384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(Benchmark1!$C$800:$C$811,Benchmark1!$C$813:$C$824)</c:f>
            </c:multiLvlStrRef>
          </c:cat>
          <c:val>
            <c:numRef>
              <c:f>(Benchmark5!$H$800:$H$811,Benchmark5!$H$813:$H$824)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7119616"/>
        <c:axId val="137129984"/>
      </c:barChart>
      <c:lineChart>
        <c:grouping val="standard"/>
        <c:varyColors val="0"/>
        <c:ser>
          <c:idx val="0"/>
          <c:order val="1"/>
          <c:tx>
            <c:v>Wood Cost ($)</c:v>
          </c:tx>
          <c:marker>
            <c:symbol val="none"/>
          </c:marker>
          <c:cat>
            <c:multiLvlStrRef>
              <c:f>(Benchmark1!$C$706:$C$717,Benchmark1!$C$719:$C$730)</c:f>
            </c:multiLvlStrRef>
          </c:cat>
          <c:val>
            <c:numRef>
              <c:f>(Benchmark5!$J$800:$J$811,Benchmark5!$J$813:$J$824)</c:f>
              <c:numCache>
                <c:formatCode>"$"#,##0_);\("$"#,##0\)</c:formatCode>
                <c:ptCount val="24"/>
              </c:numCache>
            </c:numRef>
          </c:val>
          <c:smooth val="0"/>
        </c:ser>
        <c:dLbls>
          <c:showLegendKey val="0"/>
          <c:showVal val="0"/>
          <c:showCatName val="0"/>
          <c:showSerName val="0"/>
          <c:showPercent val="0"/>
          <c:showBubbleSize val="0"/>
        </c:dLbls>
        <c:marker val="1"/>
        <c:smooth val="0"/>
        <c:axId val="137134080"/>
        <c:axId val="137131904"/>
      </c:lineChart>
      <c:catAx>
        <c:axId val="13711961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7129984"/>
        <c:crosses val="autoZero"/>
        <c:auto val="1"/>
        <c:lblAlgn val="ctr"/>
        <c:lblOffset val="100"/>
        <c:noMultiLvlLbl val="1"/>
      </c:catAx>
      <c:valAx>
        <c:axId val="137129984"/>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37119616"/>
        <c:crosses val="autoZero"/>
        <c:crossBetween val="between"/>
      </c:valAx>
      <c:valAx>
        <c:axId val="137131904"/>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7134080"/>
        <c:crosses val="max"/>
        <c:crossBetween val="between"/>
      </c:valAx>
      <c:catAx>
        <c:axId val="137134080"/>
        <c:scaling>
          <c:orientation val="minMax"/>
        </c:scaling>
        <c:delete val="1"/>
        <c:axPos val="b"/>
        <c:numFmt formatCode="mmm\-yy" sourceLinked="1"/>
        <c:majorTickMark val="out"/>
        <c:minorTickMark val="none"/>
        <c:tickLblPos val="none"/>
        <c:crossAx val="137131904"/>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Coal Consumption (Therms) vs Coal Cost ($)</a:t>
            </a:r>
          </a:p>
        </c:rich>
      </c:tx>
      <c:layout>
        <c:manualLayout>
          <c:xMode val="edge"/>
          <c:yMode val="edge"/>
          <c:x val="0.23277825390116302"/>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Coal Consumption (Therms)</c:v>
          </c:tx>
          <c:invertIfNegative val="0"/>
          <c:cat>
            <c:multiLvlStrRef>
              <c:f>(Benchmark1!$C$612:$C$623,Benchmark1!$C$625:$C$636)</c:f>
            </c:multiLvlStrRef>
          </c:cat>
          <c:val>
            <c:numRef>
              <c:f>(Benchmark1!$H$612:$H$623,Benchmark1!$H$625:$H$636)</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1238528"/>
        <c:axId val="111248896"/>
      </c:barChart>
      <c:lineChart>
        <c:grouping val="standard"/>
        <c:varyColors val="0"/>
        <c:ser>
          <c:idx val="0"/>
          <c:order val="1"/>
          <c:tx>
            <c:v>Coal Cost ($)</c:v>
          </c:tx>
          <c:marker>
            <c:symbol val="none"/>
          </c:marker>
          <c:cat>
            <c:multiLvlStrRef>
              <c:f>(Benchmark1!$C$612:$C$623,Benchmark1!$C$625:$C$636)</c:f>
            </c:multiLvlStrRef>
          </c:cat>
          <c:val>
            <c:numRef>
              <c:f>(Benchmark1!$J$612:$J$623,Benchmark1!$J$625:$J$636)</c:f>
              <c:numCache>
                <c:formatCode>"$"#,##0.00_);\("$"#,##0.00\)</c:formatCode>
                <c:ptCount val="24"/>
              </c:numCache>
            </c:numRef>
          </c:val>
          <c:smooth val="0"/>
        </c:ser>
        <c:dLbls>
          <c:showLegendKey val="0"/>
          <c:showVal val="0"/>
          <c:showCatName val="0"/>
          <c:showSerName val="0"/>
          <c:showPercent val="0"/>
          <c:showBubbleSize val="0"/>
        </c:dLbls>
        <c:marker val="1"/>
        <c:smooth val="0"/>
        <c:axId val="111257088"/>
        <c:axId val="111250816"/>
      </c:lineChart>
      <c:catAx>
        <c:axId val="111238528"/>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1248896"/>
        <c:crosses val="autoZero"/>
        <c:auto val="1"/>
        <c:lblAlgn val="ctr"/>
        <c:lblOffset val="100"/>
        <c:noMultiLvlLbl val="1"/>
      </c:catAx>
      <c:valAx>
        <c:axId val="111248896"/>
        <c:scaling>
          <c:orientation val="minMax"/>
        </c:scaling>
        <c:delete val="0"/>
        <c:axPos val="l"/>
        <c:majorGridlines/>
        <c:title>
          <c:tx>
            <c:rich>
              <a:bodyPr rot="-5400000" vert="horz"/>
              <a:lstStyle/>
              <a:p>
                <a:pPr>
                  <a:defRPr sz="1600"/>
                </a:pPr>
                <a:r>
                  <a:rPr lang="en-US" sz="1600"/>
                  <a:t>Coal Consumption (Therms)</a:t>
                </a:r>
              </a:p>
            </c:rich>
          </c:tx>
          <c:overlay val="0"/>
        </c:title>
        <c:numFmt formatCode="General" sourceLinked="1"/>
        <c:majorTickMark val="out"/>
        <c:minorTickMark val="none"/>
        <c:tickLblPos val="nextTo"/>
        <c:txPr>
          <a:bodyPr/>
          <a:lstStyle/>
          <a:p>
            <a:pPr>
              <a:defRPr sz="1300"/>
            </a:pPr>
            <a:endParaRPr lang="en-US"/>
          </a:p>
        </c:txPr>
        <c:crossAx val="111238528"/>
        <c:crosses val="autoZero"/>
        <c:crossBetween val="between"/>
      </c:valAx>
      <c:valAx>
        <c:axId val="111250816"/>
        <c:scaling>
          <c:orientation val="minMax"/>
        </c:scaling>
        <c:delete val="0"/>
        <c:axPos val="r"/>
        <c:title>
          <c:tx>
            <c:rich>
              <a:bodyPr rot="-5400000" vert="horz"/>
              <a:lstStyle/>
              <a:p>
                <a:pPr>
                  <a:defRPr sz="1600"/>
                </a:pPr>
                <a:r>
                  <a:rPr lang="en-US" sz="1600"/>
                  <a:t>Coal</a:t>
                </a:r>
                <a:r>
                  <a:rPr lang="en-US" sz="1600" baseline="0"/>
                  <a:t> </a:t>
                </a:r>
                <a:r>
                  <a:rPr lang="en-US" sz="1600"/>
                  <a:t>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11257088"/>
        <c:crosses val="max"/>
        <c:crossBetween val="between"/>
      </c:valAx>
      <c:catAx>
        <c:axId val="111257088"/>
        <c:scaling>
          <c:orientation val="minMax"/>
        </c:scaling>
        <c:delete val="1"/>
        <c:axPos val="b"/>
        <c:numFmt formatCode="mmm\-yy" sourceLinked="1"/>
        <c:majorTickMark val="out"/>
        <c:minorTickMark val="none"/>
        <c:tickLblPos val="none"/>
        <c:crossAx val="11125081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Hot Water Consumption (Therms) vs Hot Water Cost ($)</a:t>
            </a:r>
          </a:p>
        </c:rich>
      </c:tx>
      <c:layout>
        <c:manualLayout>
          <c:xMode val="edge"/>
          <c:yMode val="edge"/>
          <c:x val="0.2123721576338169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Hot Water Consumption (Therms)</c:v>
          </c:tx>
          <c:invertIfNegative val="0"/>
          <c:cat>
            <c:multiLvlStrRef>
              <c:f>(Benchmark1!$C$988:$C$999,Benchmark1!$C$1001:$C$1012)</c:f>
            </c:multiLvlStrRef>
          </c:cat>
          <c:val>
            <c:numRef>
              <c:f>(Benchmark5!$H$988:$H$999,Benchmark5!$H$1001:$H$1012)</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37169536"/>
        <c:axId val="137188096"/>
      </c:barChart>
      <c:lineChart>
        <c:grouping val="standard"/>
        <c:varyColors val="0"/>
        <c:ser>
          <c:idx val="0"/>
          <c:order val="1"/>
          <c:tx>
            <c:v>Hot Water Cost ($)</c:v>
          </c:tx>
          <c:marker>
            <c:symbol val="none"/>
          </c:marker>
          <c:cat>
            <c:multiLvlStrRef>
              <c:f>(Benchmark1!$C$518:$C$529,Benchmark1!$C$531:$C$542)</c:f>
            </c:multiLvlStrRef>
          </c:cat>
          <c:val>
            <c:numRef>
              <c:f>(Benchmark5!$J$988:$J$999,Benchmark5!$J$1001:$J$1012)</c:f>
              <c:numCache>
                <c:formatCode>"$"#,##0_);\("$"#,##0\)</c:formatCode>
                <c:ptCount val="24"/>
              </c:numCache>
            </c:numRef>
          </c:val>
          <c:smooth val="0"/>
        </c:ser>
        <c:dLbls>
          <c:showLegendKey val="0"/>
          <c:showVal val="0"/>
          <c:showCatName val="0"/>
          <c:showSerName val="0"/>
          <c:showPercent val="0"/>
          <c:showBubbleSize val="0"/>
        </c:dLbls>
        <c:marker val="1"/>
        <c:smooth val="0"/>
        <c:axId val="137200384"/>
        <c:axId val="137190016"/>
      </c:lineChart>
      <c:catAx>
        <c:axId val="13716953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37188096"/>
        <c:crosses val="autoZero"/>
        <c:auto val="1"/>
        <c:lblAlgn val="ctr"/>
        <c:lblOffset val="100"/>
        <c:noMultiLvlLbl val="1"/>
      </c:catAx>
      <c:valAx>
        <c:axId val="137188096"/>
        <c:scaling>
          <c:orientation val="minMax"/>
        </c:scaling>
        <c:delete val="0"/>
        <c:axPos val="l"/>
        <c:majorGridlines/>
        <c:title>
          <c:tx>
            <c:rich>
              <a:bodyPr rot="-5400000" vert="horz"/>
              <a:lstStyle/>
              <a:p>
                <a:pPr>
                  <a:defRPr sz="1600"/>
                </a:pPr>
                <a:r>
                  <a:rPr lang="en-US" sz="1600"/>
                  <a:t>Hot</a:t>
                </a:r>
                <a:r>
                  <a:rPr lang="en-US" sz="1600" baseline="0"/>
                  <a:t> Water</a:t>
                </a:r>
                <a:r>
                  <a:rPr lang="en-US" sz="1600"/>
                  <a:t> Consumption (Therms)</a:t>
                </a:r>
              </a:p>
            </c:rich>
          </c:tx>
          <c:overlay val="0"/>
        </c:title>
        <c:numFmt formatCode="General" sourceLinked="1"/>
        <c:majorTickMark val="out"/>
        <c:minorTickMark val="none"/>
        <c:tickLblPos val="nextTo"/>
        <c:txPr>
          <a:bodyPr/>
          <a:lstStyle/>
          <a:p>
            <a:pPr>
              <a:defRPr sz="1300"/>
            </a:pPr>
            <a:endParaRPr lang="en-US"/>
          </a:p>
        </c:txPr>
        <c:crossAx val="137169536"/>
        <c:crosses val="autoZero"/>
        <c:crossBetween val="between"/>
      </c:valAx>
      <c:valAx>
        <c:axId val="137190016"/>
        <c:scaling>
          <c:orientation val="minMax"/>
        </c:scaling>
        <c:delete val="0"/>
        <c:axPos val="r"/>
        <c:title>
          <c:tx>
            <c:rich>
              <a:bodyPr rot="-5400000" vert="horz"/>
              <a:lstStyle/>
              <a:p>
                <a:pPr>
                  <a:defRPr sz="1600"/>
                </a:pPr>
                <a:r>
                  <a:rPr lang="en-US" sz="1600"/>
                  <a:t>Propane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37200384"/>
        <c:crosses val="max"/>
        <c:crossBetween val="between"/>
      </c:valAx>
      <c:catAx>
        <c:axId val="137200384"/>
        <c:scaling>
          <c:orientation val="minMax"/>
        </c:scaling>
        <c:delete val="1"/>
        <c:axPos val="b"/>
        <c:numFmt formatCode="mmm\-yy" sourceLinked="1"/>
        <c:majorTickMark val="out"/>
        <c:minorTickMark val="none"/>
        <c:tickLblPos val="none"/>
        <c:crossAx val="137190016"/>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(Spruce) Consumption (Therms) vs Wood Cost ($)</a:t>
            </a:r>
          </a:p>
        </c:rich>
      </c:tx>
      <c:layout>
        <c:manualLayout>
          <c:xMode val="edge"/>
          <c:yMode val="edge"/>
          <c:x val="0.19916679704922863"/>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(Benchmark1!$C$706:$C$717,Benchmark1!$C$719:$C$730)</c:f>
            </c:multiLvlStrRef>
          </c:cat>
          <c:val>
            <c:numRef>
              <c:f>(Benchmark1!$H$706:$H$717,Benchmark1!$H$719:$H$730)</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1301376"/>
        <c:axId val="111303296"/>
      </c:barChart>
      <c:lineChart>
        <c:grouping val="standard"/>
        <c:varyColors val="0"/>
        <c:ser>
          <c:idx val="0"/>
          <c:order val="1"/>
          <c:tx>
            <c:v>Wood Cost ($)</c:v>
          </c:tx>
          <c:marker>
            <c:symbol val="none"/>
          </c:marker>
          <c:cat>
            <c:multiLvlStrRef>
              <c:f>(Benchmark1!$C$706:$C$717,Benchmark1!$C$719:$C$730)</c:f>
            </c:multiLvlStrRef>
          </c:cat>
          <c:val>
            <c:numRef>
              <c:f>(Benchmark1!$J$706:$J$717,Benchmark1!$J$719:$J$730)</c:f>
              <c:numCache>
                <c:formatCode>"$"#,##0.00_);\("$"#,##0.00\)</c:formatCode>
                <c:ptCount val="24"/>
              </c:numCache>
            </c:numRef>
          </c:val>
          <c:smooth val="0"/>
        </c:ser>
        <c:dLbls>
          <c:showLegendKey val="0"/>
          <c:showVal val="0"/>
          <c:showCatName val="0"/>
          <c:showSerName val="0"/>
          <c:showPercent val="0"/>
          <c:showBubbleSize val="0"/>
        </c:dLbls>
        <c:marker val="1"/>
        <c:smooth val="0"/>
        <c:axId val="111311488"/>
        <c:axId val="111309568"/>
      </c:lineChart>
      <c:catAx>
        <c:axId val="11130137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1303296"/>
        <c:crosses val="autoZero"/>
        <c:auto val="1"/>
        <c:lblAlgn val="ctr"/>
        <c:lblOffset val="100"/>
        <c:noMultiLvlLbl val="1"/>
      </c:catAx>
      <c:valAx>
        <c:axId val="111303296"/>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11301376"/>
        <c:crosses val="autoZero"/>
        <c:crossBetween val="between"/>
      </c:valAx>
      <c:valAx>
        <c:axId val="111309568"/>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00_);\(&quot;$&quot;#,##0.00\)" sourceLinked="1"/>
        <c:majorTickMark val="out"/>
        <c:minorTickMark val="none"/>
        <c:tickLblPos val="nextTo"/>
        <c:txPr>
          <a:bodyPr/>
          <a:lstStyle/>
          <a:p>
            <a:pPr>
              <a:defRPr sz="1300"/>
            </a:pPr>
            <a:endParaRPr lang="en-US"/>
          </a:p>
        </c:txPr>
        <c:crossAx val="111311488"/>
        <c:crosses val="max"/>
        <c:crossBetween val="between"/>
      </c:valAx>
      <c:catAx>
        <c:axId val="111311488"/>
        <c:scaling>
          <c:orientation val="minMax"/>
        </c:scaling>
        <c:delete val="1"/>
        <c:axPos val="b"/>
        <c:numFmt formatCode="mmm\-yy" sourceLinked="1"/>
        <c:majorTickMark val="out"/>
        <c:minorTickMark val="none"/>
        <c:tickLblPos val="none"/>
        <c:crossAx val="111309568"/>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Steam Consumption (Therms) vs Steam Cost ($)</a:t>
            </a:r>
          </a:p>
        </c:rich>
      </c:tx>
      <c:layout>
        <c:manualLayout>
          <c:xMode val="edge"/>
          <c:yMode val="edge"/>
          <c:x val="0.23277825390116308"/>
          <c:y val="3.5649385739036879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Steam Consumption (Therms)</c:v>
          </c:tx>
          <c:invertIfNegative val="0"/>
          <c:cat>
            <c:multiLvlStrRef>
              <c:f>(Benchmark1!$C$894:$C$905,Benchmark1!$C$907:$C$918)</c:f>
            </c:multiLvlStrRef>
          </c:cat>
          <c:val>
            <c:numRef>
              <c:f>(Benchmark1!$H$894:$H$905,Benchmark1!$H$907:$H$918)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1370240"/>
        <c:axId val="111372160"/>
      </c:barChart>
      <c:lineChart>
        <c:grouping val="standard"/>
        <c:varyColors val="0"/>
        <c:ser>
          <c:idx val="0"/>
          <c:order val="1"/>
          <c:tx>
            <c:v>Steam Cost ($)</c:v>
          </c:tx>
          <c:marker>
            <c:symbol val="none"/>
          </c:marker>
          <c:cat>
            <c:multiLvlStrRef>
              <c:f>(Benchmark1!$C$894:$C$905,Benchmark1!$C$907:$C$918)</c:f>
            </c:multiLvlStrRef>
          </c:cat>
          <c:val>
            <c:numRef>
              <c:f>(Benchmark1!$J$894:$J$905,Benchmark1!$J$907:$J$918)</c:f>
              <c:numCache>
                <c:formatCode>"$"#,##0_);\("$"#,##0\)</c:formatCode>
                <c:ptCount val="24"/>
              </c:numCache>
            </c:numRef>
          </c:val>
          <c:smooth val="0"/>
        </c:ser>
        <c:dLbls>
          <c:showLegendKey val="0"/>
          <c:showVal val="0"/>
          <c:showCatName val="0"/>
          <c:showSerName val="0"/>
          <c:showPercent val="0"/>
          <c:showBubbleSize val="0"/>
        </c:dLbls>
        <c:marker val="1"/>
        <c:smooth val="0"/>
        <c:axId val="111380352"/>
        <c:axId val="111378432"/>
      </c:lineChart>
      <c:catAx>
        <c:axId val="111370240"/>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1372160"/>
        <c:crosses val="autoZero"/>
        <c:auto val="1"/>
        <c:lblAlgn val="ctr"/>
        <c:lblOffset val="100"/>
        <c:noMultiLvlLbl val="1"/>
      </c:catAx>
      <c:valAx>
        <c:axId val="111372160"/>
        <c:scaling>
          <c:orientation val="minMax"/>
        </c:scaling>
        <c:delete val="0"/>
        <c:axPos val="l"/>
        <c:majorGridlines/>
        <c:title>
          <c:tx>
            <c:rich>
              <a:bodyPr rot="-5400000" vert="horz"/>
              <a:lstStyle/>
              <a:p>
                <a:pPr>
                  <a:defRPr sz="1600"/>
                </a:pPr>
                <a:r>
                  <a:rPr lang="en-US" sz="1600"/>
                  <a:t>Steam Consumption (Therms)</a:t>
                </a:r>
              </a:p>
            </c:rich>
          </c:tx>
          <c:overlay val="0"/>
        </c:title>
        <c:numFmt formatCode="General" sourceLinked="1"/>
        <c:majorTickMark val="out"/>
        <c:minorTickMark val="none"/>
        <c:tickLblPos val="nextTo"/>
        <c:txPr>
          <a:bodyPr/>
          <a:lstStyle/>
          <a:p>
            <a:pPr>
              <a:defRPr sz="1300"/>
            </a:pPr>
            <a:endParaRPr lang="en-US"/>
          </a:p>
        </c:txPr>
        <c:crossAx val="111370240"/>
        <c:crosses val="autoZero"/>
        <c:crossBetween val="between"/>
      </c:valAx>
      <c:valAx>
        <c:axId val="111378432"/>
        <c:scaling>
          <c:orientation val="minMax"/>
        </c:scaling>
        <c:delete val="0"/>
        <c:axPos val="r"/>
        <c:title>
          <c:tx>
            <c:rich>
              <a:bodyPr rot="-5400000" vert="horz"/>
              <a:lstStyle/>
              <a:p>
                <a:pPr>
                  <a:defRPr sz="1600"/>
                </a:pPr>
                <a:r>
                  <a:rPr lang="en-US" sz="1600"/>
                  <a:t>Thermal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11380352"/>
        <c:crosses val="max"/>
        <c:crossBetween val="between"/>
      </c:valAx>
      <c:catAx>
        <c:axId val="111380352"/>
        <c:scaling>
          <c:orientation val="minMax"/>
        </c:scaling>
        <c:delete val="1"/>
        <c:axPos val="b"/>
        <c:numFmt formatCode="mmm\-yy" sourceLinked="1"/>
        <c:majorTickMark val="out"/>
        <c:minorTickMark val="none"/>
        <c:tickLblPos val="none"/>
        <c:crossAx val="111378432"/>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Fuel Oil Consumption (Therms) vs. Oil Cost ($)</a:t>
            </a:r>
          </a:p>
        </c:rich>
      </c:tx>
      <c:layout>
        <c:manualLayout>
          <c:xMode val="edge"/>
          <c:yMode val="edge"/>
          <c:x val="0.19095153919933205"/>
          <c:y val="3.8132935031980703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Consumption (Therms)</c:v>
          </c:tx>
          <c:spPr>
            <a:ln>
              <a:solidFill>
                <a:schemeClr val="tx1"/>
              </a:solidFill>
            </a:ln>
          </c:spPr>
          <c:invertIfNegative val="0"/>
          <c:cat>
            <c:multiLvlStrRef>
              <c:f>(Benchmark1!$C$423:$C$434,Benchmark1!$C$436:$C$447)</c:f>
            </c:multiLvlStrRef>
          </c:cat>
          <c:val>
            <c:numRef>
              <c:f>(Benchmark1!$H$423:$H$434,Benchmark1!$H$436:$H$447)</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0887296"/>
        <c:axId val="110889216"/>
      </c:barChart>
      <c:lineChart>
        <c:grouping val="standard"/>
        <c:varyColors val="0"/>
        <c:ser>
          <c:idx val="0"/>
          <c:order val="1"/>
          <c:tx>
            <c:v>Oil Cost ($)</c:v>
          </c:tx>
          <c:marker>
            <c:symbol val="none"/>
          </c:marker>
          <c:cat>
            <c:multiLvlStrRef>
              <c:f>Benchmark1!$C$436:$C$447</c:f>
            </c:multiLvlStrRef>
          </c:cat>
          <c:val>
            <c:numRef>
              <c:f>(Benchmark1!$J$423:$J$434,Benchmark1!$J$436:$J$447)</c:f>
              <c:numCache>
                <c:formatCode>"$"#,##0_);\("$"#,##0\)</c:formatCode>
                <c:ptCount val="24"/>
              </c:numCache>
            </c:numRef>
          </c:val>
          <c:smooth val="0"/>
        </c:ser>
        <c:dLbls>
          <c:showLegendKey val="0"/>
          <c:showVal val="0"/>
          <c:showCatName val="0"/>
          <c:showSerName val="0"/>
          <c:showPercent val="0"/>
          <c:showBubbleSize val="0"/>
        </c:dLbls>
        <c:marker val="1"/>
        <c:smooth val="0"/>
        <c:axId val="110905600"/>
        <c:axId val="110903680"/>
      </c:lineChart>
      <c:catAx>
        <c:axId val="11088729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0889216"/>
        <c:crosses val="autoZero"/>
        <c:auto val="1"/>
        <c:lblAlgn val="ctr"/>
        <c:lblOffset val="100"/>
        <c:noMultiLvlLbl val="1"/>
      </c:catAx>
      <c:valAx>
        <c:axId val="110889216"/>
        <c:scaling>
          <c:orientation val="minMax"/>
        </c:scaling>
        <c:delete val="0"/>
        <c:axPos val="l"/>
        <c:majorGridlines/>
        <c:title>
          <c:tx>
            <c:rich>
              <a:bodyPr rot="-5400000" vert="horz"/>
              <a:lstStyle/>
              <a:p>
                <a:pPr>
                  <a:defRPr sz="1600"/>
                </a:pPr>
                <a:r>
                  <a:rPr lang="en-US" sz="1600"/>
                  <a:t>Oil Consumption (Therms)</a:t>
                </a:r>
              </a:p>
            </c:rich>
          </c:tx>
          <c:layout>
            <c:manualLayout>
              <c:xMode val="edge"/>
              <c:yMode val="edge"/>
              <c:x val="1.7862882730536305E-2"/>
              <c:y val="0.36849190126528814"/>
            </c:manualLayout>
          </c:layout>
          <c:overlay val="0"/>
        </c:title>
        <c:numFmt formatCode="General" sourceLinked="1"/>
        <c:majorTickMark val="out"/>
        <c:minorTickMark val="none"/>
        <c:tickLblPos val="nextTo"/>
        <c:txPr>
          <a:bodyPr/>
          <a:lstStyle/>
          <a:p>
            <a:pPr>
              <a:defRPr sz="1300"/>
            </a:pPr>
            <a:endParaRPr lang="en-US"/>
          </a:p>
        </c:txPr>
        <c:crossAx val="110887296"/>
        <c:crosses val="autoZero"/>
        <c:crossBetween val="between"/>
      </c:valAx>
      <c:valAx>
        <c:axId val="110903680"/>
        <c:scaling>
          <c:orientation val="minMax"/>
        </c:scaling>
        <c:delete val="0"/>
        <c:axPos val="r"/>
        <c:title>
          <c:tx>
            <c:rich>
              <a:bodyPr rot="-5400000" vert="horz"/>
              <a:lstStyle/>
              <a:p>
                <a:pPr>
                  <a:defRPr sz="1600"/>
                </a:pPr>
                <a:r>
                  <a:rPr lang="en-US" sz="1600"/>
                  <a:t>Oil Cost ($)</a:t>
                </a:r>
              </a:p>
            </c:rich>
          </c:tx>
          <c:layout>
            <c:manualLayout>
              <c:xMode val="edge"/>
              <c:yMode val="edge"/>
              <c:x val="0.78271776153950601"/>
              <c:y val="0.41516143981688602"/>
            </c:manualLayout>
          </c:layout>
          <c:overlay val="0"/>
        </c:title>
        <c:numFmt formatCode="&quot;$&quot;#,##0.00_);\(&quot;$&quot;#,##0.00\)" sourceLinked="0"/>
        <c:majorTickMark val="out"/>
        <c:minorTickMark val="none"/>
        <c:tickLblPos val="nextTo"/>
        <c:txPr>
          <a:bodyPr/>
          <a:lstStyle/>
          <a:p>
            <a:pPr>
              <a:defRPr sz="1300"/>
            </a:pPr>
            <a:endParaRPr lang="en-US"/>
          </a:p>
        </c:txPr>
        <c:crossAx val="110905600"/>
        <c:crosses val="max"/>
        <c:crossBetween val="between"/>
      </c:valAx>
      <c:catAx>
        <c:axId val="110905600"/>
        <c:scaling>
          <c:orientation val="minMax"/>
        </c:scaling>
        <c:delete val="1"/>
        <c:axPos val="b"/>
        <c:numFmt formatCode="mmm\-yy" sourceLinked="1"/>
        <c:majorTickMark val="out"/>
        <c:minorTickMark val="none"/>
        <c:tickLblPos val="none"/>
        <c:crossAx val="110903680"/>
        <c:crosses val="autoZero"/>
        <c:auto val="1"/>
        <c:lblAlgn val="ctr"/>
        <c:lblOffset val="100"/>
        <c:noMultiLvlLbl val="1"/>
      </c:catAx>
      <c:spPr>
        <a:noFill/>
        <a:ln w="25400">
          <a:noFill/>
        </a:ln>
      </c:spPr>
    </c:plotArea>
    <c:legend>
      <c:legendPos val="r"/>
      <c:legendEntry>
        <c:idx val="0"/>
        <c:txPr>
          <a:bodyPr/>
          <a:lstStyle/>
          <a:p>
            <a:pPr>
              <a:defRPr sz="1300"/>
            </a:pPr>
            <a:endParaRPr lang="en-US"/>
          </a:p>
        </c:txPr>
      </c:legendEntry>
      <c:legendEntry>
        <c:idx val="1"/>
        <c:txPr>
          <a:bodyPr/>
          <a:lstStyle/>
          <a:p>
            <a:pPr>
              <a:defRPr sz="1300"/>
            </a:pPr>
            <a:endParaRPr lang="en-US"/>
          </a:p>
        </c:txPr>
      </c:legendEntry>
      <c:layout>
        <c:manualLayout>
          <c:xMode val="edge"/>
          <c:yMode val="edge"/>
          <c:x val="0.82875421991918663"/>
          <c:y val="0.40618012088596833"/>
          <c:w val="0.14949719035309167"/>
          <c:h val="0.11564704742416107"/>
        </c:manualLayout>
      </c:layout>
      <c:overlay val="0"/>
      <c:spPr>
        <a:ln>
          <a:solidFill>
            <a:schemeClr val="tx1"/>
          </a:solidFill>
        </a:ln>
      </c:spPr>
    </c:legend>
    <c:plotVisOnly val="1"/>
    <c:dispBlanksAs val="gap"/>
    <c:showDLblsOverMax val="0"/>
  </c:chart>
  <c:printSettings>
    <c:headerFooter/>
    <c:pageMargins b="1" l="1" r="1"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Wood (Birch) Consumption (Therms) vs Wood Cost ($)</a:t>
            </a:r>
          </a:p>
        </c:rich>
      </c:tx>
      <c:layout>
        <c:manualLayout>
          <c:xMode val="edge"/>
          <c:yMode val="edge"/>
          <c:x val="0.2100410919130897"/>
          <c:y val="4.0446897681347384E-2"/>
        </c:manualLayout>
      </c:layout>
      <c:overlay val="0"/>
    </c:title>
    <c:autoTitleDeleted val="0"/>
    <c:plotArea>
      <c:layout>
        <c:manualLayout>
          <c:layoutTarget val="inner"/>
          <c:xMode val="edge"/>
          <c:yMode val="edge"/>
          <c:x val="7.10124283849905E-2"/>
          <c:y val="0.10509228434178604"/>
          <c:w val="0.67075578946100323"/>
          <c:h val="0.7467468408161112"/>
        </c:manualLayout>
      </c:layout>
      <c:barChart>
        <c:barDir val="col"/>
        <c:grouping val="clustered"/>
        <c:varyColors val="0"/>
        <c:ser>
          <c:idx val="1"/>
          <c:order val="0"/>
          <c:tx>
            <c:v>Wood Consumption (Therms)</c:v>
          </c:tx>
          <c:invertIfNegative val="0"/>
          <c:cat>
            <c:multiLvlStrRef>
              <c:f>(Benchmark1!$C$800:$C$811,Benchmark1!$C$813:$C$824)</c:f>
            </c:multiLvlStrRef>
          </c:cat>
          <c:val>
            <c:numRef>
              <c:f>(Benchmark1!$H$800:$H$811,Benchmark1!$H$813:$H$824)</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dLbls>
          <c:showLegendKey val="0"/>
          <c:showVal val="0"/>
          <c:showCatName val="0"/>
          <c:showSerName val="0"/>
          <c:showPercent val="0"/>
          <c:showBubbleSize val="0"/>
        </c:dLbls>
        <c:gapWidth val="150"/>
        <c:axId val="111039616"/>
        <c:axId val="111041536"/>
      </c:barChart>
      <c:lineChart>
        <c:grouping val="standard"/>
        <c:varyColors val="0"/>
        <c:ser>
          <c:idx val="0"/>
          <c:order val="1"/>
          <c:tx>
            <c:v>Wood Cost ($)</c:v>
          </c:tx>
          <c:marker>
            <c:symbol val="none"/>
          </c:marker>
          <c:cat>
            <c:multiLvlStrRef>
              <c:f>(Benchmark1!$C$706:$C$717,Benchmark1!$C$719:$C$730)</c:f>
            </c:multiLvlStrRef>
          </c:cat>
          <c:val>
            <c:numRef>
              <c:f>(Benchmark1!$J$800:$J$811,Benchmark1!$J$813:$J$824)</c:f>
              <c:numCache>
                <c:formatCode>"$"#,##0_);\("$"#,##0\)</c:formatCode>
                <c:ptCount val="24"/>
              </c:numCache>
            </c:numRef>
          </c:val>
          <c:smooth val="0"/>
        </c:ser>
        <c:dLbls>
          <c:showLegendKey val="0"/>
          <c:showVal val="0"/>
          <c:showCatName val="0"/>
          <c:showSerName val="0"/>
          <c:showPercent val="0"/>
          <c:showBubbleSize val="0"/>
        </c:dLbls>
        <c:marker val="1"/>
        <c:smooth val="0"/>
        <c:axId val="111053824"/>
        <c:axId val="111051904"/>
      </c:lineChart>
      <c:catAx>
        <c:axId val="111039616"/>
        <c:scaling>
          <c:orientation val="minMax"/>
        </c:scaling>
        <c:delete val="0"/>
        <c:axPos val="b"/>
        <c:title>
          <c:tx>
            <c:rich>
              <a:bodyPr/>
              <a:lstStyle/>
              <a:p>
                <a:pPr>
                  <a:defRPr sz="1600"/>
                </a:pPr>
                <a:r>
                  <a:rPr lang="en-US" sz="1600"/>
                  <a:t>Date (Mon - Yr)</a:t>
                </a:r>
              </a:p>
            </c:rich>
          </c:tx>
          <c:layout>
            <c:manualLayout>
              <c:xMode val="edge"/>
              <c:yMode val="edge"/>
              <c:x val="0.33725704065550699"/>
              <c:y val="0.92363727747613322"/>
            </c:manualLayout>
          </c:layout>
          <c:overlay val="0"/>
        </c:title>
        <c:numFmt formatCode="mmm\-yy" sourceLinked="1"/>
        <c:majorTickMark val="out"/>
        <c:minorTickMark val="none"/>
        <c:tickLblPos val="nextTo"/>
        <c:txPr>
          <a:bodyPr/>
          <a:lstStyle/>
          <a:p>
            <a:pPr>
              <a:defRPr sz="1300"/>
            </a:pPr>
            <a:endParaRPr lang="en-US"/>
          </a:p>
        </c:txPr>
        <c:crossAx val="111041536"/>
        <c:crosses val="autoZero"/>
        <c:auto val="1"/>
        <c:lblAlgn val="ctr"/>
        <c:lblOffset val="100"/>
        <c:noMultiLvlLbl val="1"/>
      </c:catAx>
      <c:valAx>
        <c:axId val="111041536"/>
        <c:scaling>
          <c:orientation val="minMax"/>
        </c:scaling>
        <c:delete val="0"/>
        <c:axPos val="l"/>
        <c:majorGridlines/>
        <c:title>
          <c:tx>
            <c:rich>
              <a:bodyPr rot="-5400000" vert="horz"/>
              <a:lstStyle/>
              <a:p>
                <a:pPr>
                  <a:defRPr sz="1600"/>
                </a:pPr>
                <a:r>
                  <a:rPr lang="en-US" sz="1600"/>
                  <a:t>Wood Consumption (Therms)</a:t>
                </a:r>
              </a:p>
            </c:rich>
          </c:tx>
          <c:overlay val="0"/>
        </c:title>
        <c:numFmt formatCode="General" sourceLinked="1"/>
        <c:majorTickMark val="out"/>
        <c:minorTickMark val="none"/>
        <c:tickLblPos val="nextTo"/>
        <c:txPr>
          <a:bodyPr/>
          <a:lstStyle/>
          <a:p>
            <a:pPr>
              <a:defRPr sz="1300"/>
            </a:pPr>
            <a:endParaRPr lang="en-US"/>
          </a:p>
        </c:txPr>
        <c:crossAx val="111039616"/>
        <c:crosses val="autoZero"/>
        <c:crossBetween val="between"/>
      </c:valAx>
      <c:valAx>
        <c:axId val="111051904"/>
        <c:scaling>
          <c:orientation val="minMax"/>
        </c:scaling>
        <c:delete val="0"/>
        <c:axPos val="r"/>
        <c:title>
          <c:tx>
            <c:rich>
              <a:bodyPr rot="-5400000" vert="horz"/>
              <a:lstStyle/>
              <a:p>
                <a:pPr>
                  <a:defRPr sz="1600"/>
                </a:pPr>
                <a:r>
                  <a:rPr lang="en-US" sz="1600"/>
                  <a:t>Wood Cost ($)</a:t>
                </a:r>
              </a:p>
            </c:rich>
          </c:tx>
          <c:layout>
            <c:manualLayout>
              <c:xMode val="edge"/>
              <c:yMode val="edge"/>
              <c:x val="0.79266551907854621"/>
              <c:y val="0.41394188101292911"/>
            </c:manualLayout>
          </c:layout>
          <c:overlay val="0"/>
        </c:title>
        <c:numFmt formatCode="&quot;$&quot;#,##0_);\(&quot;$&quot;#,##0\)" sourceLinked="1"/>
        <c:majorTickMark val="out"/>
        <c:minorTickMark val="none"/>
        <c:tickLblPos val="nextTo"/>
        <c:txPr>
          <a:bodyPr/>
          <a:lstStyle/>
          <a:p>
            <a:pPr>
              <a:defRPr sz="1300"/>
            </a:pPr>
            <a:endParaRPr lang="en-US"/>
          </a:p>
        </c:txPr>
        <c:crossAx val="111053824"/>
        <c:crosses val="max"/>
        <c:crossBetween val="between"/>
      </c:valAx>
      <c:catAx>
        <c:axId val="111053824"/>
        <c:scaling>
          <c:orientation val="minMax"/>
        </c:scaling>
        <c:delete val="1"/>
        <c:axPos val="b"/>
        <c:numFmt formatCode="mmm\-yy" sourceLinked="1"/>
        <c:majorTickMark val="out"/>
        <c:minorTickMark val="none"/>
        <c:tickLblPos val="none"/>
        <c:crossAx val="111051904"/>
        <c:crosses val="autoZero"/>
        <c:auto val="1"/>
        <c:lblAlgn val="ctr"/>
        <c:lblOffset val="100"/>
        <c:noMultiLvlLbl val="1"/>
      </c:catAx>
      <c:spPr>
        <a:noFill/>
        <a:ln w="25400">
          <a:noFill/>
        </a:ln>
      </c:spPr>
    </c:plotArea>
    <c:legend>
      <c:legendPos val="r"/>
      <c:layout>
        <c:manualLayout>
          <c:xMode val="edge"/>
          <c:yMode val="edge"/>
          <c:x val="0.8308940118896192"/>
          <c:y val="0.41713693302279098"/>
          <c:w val="0.14943501955224811"/>
          <c:h val="0.14148706662689806"/>
        </c:manualLayout>
      </c:layout>
      <c:overlay val="0"/>
      <c:spPr>
        <a:ln>
          <a:solidFill>
            <a:sysClr val="windowText" lastClr="000000"/>
          </a:solidFill>
        </a:ln>
      </c:spPr>
      <c:txPr>
        <a:bodyPr/>
        <a:lstStyle/>
        <a:p>
          <a:pPr>
            <a:defRPr sz="1300"/>
          </a:pPr>
          <a:endParaRPr lang="en-US"/>
        </a:p>
      </c:txPr>
    </c:legend>
    <c:plotVisOnly val="1"/>
    <c:dispBlanksAs val="gap"/>
    <c:showDLblsOverMax val="0"/>
  </c:chart>
  <c:printSettings>
    <c:headerFooter/>
    <c:pageMargins b="1" l="1" r="1"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10" Type="http://schemas.openxmlformats.org/officeDocument/2006/relationships/chart" Target="../charts/chart40.xml"/><Relationship Id="rId4" Type="http://schemas.openxmlformats.org/officeDocument/2006/relationships/chart" Target="../charts/chart34.xml"/><Relationship Id="rId9" Type="http://schemas.openxmlformats.org/officeDocument/2006/relationships/chart" Target="../charts/chart3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8.xml"/><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10" Type="http://schemas.openxmlformats.org/officeDocument/2006/relationships/chart" Target="../charts/chart50.xml"/><Relationship Id="rId4" Type="http://schemas.openxmlformats.org/officeDocument/2006/relationships/chart" Target="../charts/chart44.xml"/><Relationship Id="rId9"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editAs="oneCell">
    <xdr:from>
      <xdr:col>6</xdr:col>
      <xdr:colOff>304800</xdr:colOff>
      <xdr:row>24</xdr:row>
      <xdr:rowOff>0</xdr:rowOff>
    </xdr:from>
    <xdr:to>
      <xdr:col>11</xdr:col>
      <xdr:colOff>123467</xdr:colOff>
      <xdr:row>39</xdr:row>
      <xdr:rowOff>56786</xdr:rowOff>
    </xdr:to>
    <xdr:pic>
      <xdr:nvPicPr>
        <xdr:cNvPr id="6" name="Picture 5"/>
        <xdr:cNvPicPr>
          <a:picLocks noChangeAspect="1"/>
        </xdr:cNvPicPr>
      </xdr:nvPicPr>
      <xdr:blipFill>
        <a:blip xmlns:r="http://schemas.openxmlformats.org/officeDocument/2006/relationships" r:embed="rId1"/>
        <a:stretch>
          <a:fillRect/>
        </a:stretch>
      </xdr:blipFill>
      <xdr:spPr>
        <a:xfrm>
          <a:off x="3962400" y="4191000"/>
          <a:ext cx="2866667" cy="2914286"/>
        </a:xfrm>
        <a:prstGeom prst="rect">
          <a:avLst/>
        </a:prstGeom>
      </xdr:spPr>
    </xdr:pic>
    <xdr:clientData/>
  </xdr:twoCellAnchor>
  <xdr:twoCellAnchor editAs="oneCell">
    <xdr:from>
      <xdr:col>6</xdr:col>
      <xdr:colOff>180975</xdr:colOff>
      <xdr:row>21</xdr:row>
      <xdr:rowOff>95250</xdr:rowOff>
    </xdr:from>
    <xdr:to>
      <xdr:col>13</xdr:col>
      <xdr:colOff>189966</xdr:colOff>
      <xdr:row>21</xdr:row>
      <xdr:rowOff>980964</xdr:rowOff>
    </xdr:to>
    <xdr:pic>
      <xdr:nvPicPr>
        <xdr:cNvPr id="3" name="Picture 2"/>
        <xdr:cNvPicPr>
          <a:picLocks noChangeAspect="1"/>
        </xdr:cNvPicPr>
      </xdr:nvPicPr>
      <xdr:blipFill>
        <a:blip xmlns:r="http://schemas.openxmlformats.org/officeDocument/2006/relationships" r:embed="rId2"/>
        <a:stretch>
          <a:fillRect/>
        </a:stretch>
      </xdr:blipFill>
      <xdr:spPr>
        <a:xfrm>
          <a:off x="3838575" y="4095750"/>
          <a:ext cx="4276191" cy="8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199</xdr:row>
      <xdr:rowOff>32318</xdr:rowOff>
    </xdr:from>
    <xdr:to>
      <xdr:col>9</xdr:col>
      <xdr:colOff>777639</xdr:colOff>
      <xdr:row>242</xdr:row>
      <xdr:rowOff>20374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77645</xdr:colOff>
      <xdr:row>280</xdr:row>
      <xdr:rowOff>46016</xdr:rowOff>
    </xdr:from>
    <xdr:to>
      <xdr:col>9</xdr:col>
      <xdr:colOff>1094422</xdr:colOff>
      <xdr:row>322</xdr:row>
      <xdr:rowOff>34636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360</xdr:row>
      <xdr:rowOff>67235</xdr:rowOff>
    </xdr:from>
    <xdr:to>
      <xdr:col>9</xdr:col>
      <xdr:colOff>6113</xdr:colOff>
      <xdr:row>415</xdr:row>
      <xdr:rowOff>178557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78441</xdr:colOff>
      <xdr:row>548</xdr:row>
      <xdr:rowOff>44823</xdr:rowOff>
    </xdr:from>
    <xdr:to>
      <xdr:col>8</xdr:col>
      <xdr:colOff>1207384</xdr:colOff>
      <xdr:row>603</xdr:row>
      <xdr:rowOff>156145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642</xdr:row>
      <xdr:rowOff>0</xdr:rowOff>
    </xdr:from>
    <xdr:to>
      <xdr:col>8</xdr:col>
      <xdr:colOff>1214668</xdr:colOff>
      <xdr:row>697</xdr:row>
      <xdr:rowOff>111322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736</xdr:row>
      <xdr:rowOff>22411</xdr:rowOff>
    </xdr:from>
    <xdr:to>
      <xdr:col>8</xdr:col>
      <xdr:colOff>1205143</xdr:colOff>
      <xdr:row>791</xdr:row>
      <xdr:rowOff>133733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924</xdr:row>
      <xdr:rowOff>67236</xdr:rowOff>
    </xdr:from>
    <xdr:to>
      <xdr:col>8</xdr:col>
      <xdr:colOff>1205143</xdr:colOff>
      <xdr:row>979</xdr:row>
      <xdr:rowOff>178558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454</xdr:row>
      <xdr:rowOff>0</xdr:rowOff>
    </xdr:from>
    <xdr:to>
      <xdr:col>8</xdr:col>
      <xdr:colOff>1205143</xdr:colOff>
      <xdr:row>509</xdr:row>
      <xdr:rowOff>111322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830</xdr:row>
      <xdr:rowOff>33618</xdr:rowOff>
    </xdr:from>
    <xdr:to>
      <xdr:col>8</xdr:col>
      <xdr:colOff>1205143</xdr:colOff>
      <xdr:row>885</xdr:row>
      <xdr:rowOff>144940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1018</xdr:row>
      <xdr:rowOff>56029</xdr:rowOff>
    </xdr:from>
    <xdr:to>
      <xdr:col>8</xdr:col>
      <xdr:colOff>1128943</xdr:colOff>
      <xdr:row>1073</xdr:row>
      <xdr:rowOff>167351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199</xdr:row>
      <xdr:rowOff>32318</xdr:rowOff>
    </xdr:from>
    <xdr:to>
      <xdr:col>9</xdr:col>
      <xdr:colOff>777639</xdr:colOff>
      <xdr:row>242</xdr:row>
      <xdr:rowOff>20374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77645</xdr:colOff>
      <xdr:row>280</xdr:row>
      <xdr:rowOff>46016</xdr:rowOff>
    </xdr:from>
    <xdr:to>
      <xdr:col>9</xdr:col>
      <xdr:colOff>1094422</xdr:colOff>
      <xdr:row>322</xdr:row>
      <xdr:rowOff>34636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360</xdr:row>
      <xdr:rowOff>67235</xdr:rowOff>
    </xdr:from>
    <xdr:to>
      <xdr:col>9</xdr:col>
      <xdr:colOff>6113</xdr:colOff>
      <xdr:row>415</xdr:row>
      <xdr:rowOff>178557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78441</xdr:colOff>
      <xdr:row>548</xdr:row>
      <xdr:rowOff>44823</xdr:rowOff>
    </xdr:from>
    <xdr:to>
      <xdr:col>8</xdr:col>
      <xdr:colOff>1207384</xdr:colOff>
      <xdr:row>603</xdr:row>
      <xdr:rowOff>156145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642</xdr:row>
      <xdr:rowOff>0</xdr:rowOff>
    </xdr:from>
    <xdr:to>
      <xdr:col>8</xdr:col>
      <xdr:colOff>1214668</xdr:colOff>
      <xdr:row>697</xdr:row>
      <xdr:rowOff>111322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736</xdr:row>
      <xdr:rowOff>22411</xdr:rowOff>
    </xdr:from>
    <xdr:to>
      <xdr:col>8</xdr:col>
      <xdr:colOff>1205143</xdr:colOff>
      <xdr:row>791</xdr:row>
      <xdr:rowOff>133733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924</xdr:row>
      <xdr:rowOff>67236</xdr:rowOff>
    </xdr:from>
    <xdr:to>
      <xdr:col>8</xdr:col>
      <xdr:colOff>1205143</xdr:colOff>
      <xdr:row>979</xdr:row>
      <xdr:rowOff>178558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454</xdr:row>
      <xdr:rowOff>0</xdr:rowOff>
    </xdr:from>
    <xdr:to>
      <xdr:col>8</xdr:col>
      <xdr:colOff>1205143</xdr:colOff>
      <xdr:row>509</xdr:row>
      <xdr:rowOff>111322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830</xdr:row>
      <xdr:rowOff>33618</xdr:rowOff>
    </xdr:from>
    <xdr:to>
      <xdr:col>8</xdr:col>
      <xdr:colOff>1205143</xdr:colOff>
      <xdr:row>885</xdr:row>
      <xdr:rowOff>144940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1018</xdr:row>
      <xdr:rowOff>56029</xdr:rowOff>
    </xdr:from>
    <xdr:to>
      <xdr:col>8</xdr:col>
      <xdr:colOff>1128943</xdr:colOff>
      <xdr:row>1073</xdr:row>
      <xdr:rowOff>167351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199</xdr:row>
      <xdr:rowOff>32318</xdr:rowOff>
    </xdr:from>
    <xdr:to>
      <xdr:col>9</xdr:col>
      <xdr:colOff>777639</xdr:colOff>
      <xdr:row>242</xdr:row>
      <xdr:rowOff>20374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77645</xdr:colOff>
      <xdr:row>280</xdr:row>
      <xdr:rowOff>46016</xdr:rowOff>
    </xdr:from>
    <xdr:to>
      <xdr:col>9</xdr:col>
      <xdr:colOff>1094422</xdr:colOff>
      <xdr:row>322</xdr:row>
      <xdr:rowOff>34636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360</xdr:row>
      <xdr:rowOff>67235</xdr:rowOff>
    </xdr:from>
    <xdr:to>
      <xdr:col>9</xdr:col>
      <xdr:colOff>6113</xdr:colOff>
      <xdr:row>415</xdr:row>
      <xdr:rowOff>178557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78441</xdr:colOff>
      <xdr:row>548</xdr:row>
      <xdr:rowOff>44823</xdr:rowOff>
    </xdr:from>
    <xdr:to>
      <xdr:col>8</xdr:col>
      <xdr:colOff>1207384</xdr:colOff>
      <xdr:row>603</xdr:row>
      <xdr:rowOff>156145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642</xdr:row>
      <xdr:rowOff>0</xdr:rowOff>
    </xdr:from>
    <xdr:to>
      <xdr:col>8</xdr:col>
      <xdr:colOff>1214668</xdr:colOff>
      <xdr:row>697</xdr:row>
      <xdr:rowOff>111322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736</xdr:row>
      <xdr:rowOff>22411</xdr:rowOff>
    </xdr:from>
    <xdr:to>
      <xdr:col>8</xdr:col>
      <xdr:colOff>1205143</xdr:colOff>
      <xdr:row>791</xdr:row>
      <xdr:rowOff>133733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924</xdr:row>
      <xdr:rowOff>67236</xdr:rowOff>
    </xdr:from>
    <xdr:to>
      <xdr:col>8</xdr:col>
      <xdr:colOff>1205143</xdr:colOff>
      <xdr:row>979</xdr:row>
      <xdr:rowOff>178558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454</xdr:row>
      <xdr:rowOff>0</xdr:rowOff>
    </xdr:from>
    <xdr:to>
      <xdr:col>8</xdr:col>
      <xdr:colOff>1205143</xdr:colOff>
      <xdr:row>509</xdr:row>
      <xdr:rowOff>111322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830</xdr:row>
      <xdr:rowOff>33618</xdr:rowOff>
    </xdr:from>
    <xdr:to>
      <xdr:col>8</xdr:col>
      <xdr:colOff>1205143</xdr:colOff>
      <xdr:row>885</xdr:row>
      <xdr:rowOff>144940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1018</xdr:row>
      <xdr:rowOff>56029</xdr:rowOff>
    </xdr:from>
    <xdr:to>
      <xdr:col>8</xdr:col>
      <xdr:colOff>1128943</xdr:colOff>
      <xdr:row>1073</xdr:row>
      <xdr:rowOff>167351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199</xdr:row>
      <xdr:rowOff>32318</xdr:rowOff>
    </xdr:from>
    <xdr:to>
      <xdr:col>9</xdr:col>
      <xdr:colOff>777639</xdr:colOff>
      <xdr:row>242</xdr:row>
      <xdr:rowOff>20374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77645</xdr:colOff>
      <xdr:row>280</xdr:row>
      <xdr:rowOff>46016</xdr:rowOff>
    </xdr:from>
    <xdr:to>
      <xdr:col>9</xdr:col>
      <xdr:colOff>1094422</xdr:colOff>
      <xdr:row>322</xdr:row>
      <xdr:rowOff>34636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360</xdr:row>
      <xdr:rowOff>67235</xdr:rowOff>
    </xdr:from>
    <xdr:to>
      <xdr:col>9</xdr:col>
      <xdr:colOff>6113</xdr:colOff>
      <xdr:row>415</xdr:row>
      <xdr:rowOff>178557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78441</xdr:colOff>
      <xdr:row>548</xdr:row>
      <xdr:rowOff>44823</xdr:rowOff>
    </xdr:from>
    <xdr:to>
      <xdr:col>8</xdr:col>
      <xdr:colOff>1207384</xdr:colOff>
      <xdr:row>603</xdr:row>
      <xdr:rowOff>156145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642</xdr:row>
      <xdr:rowOff>0</xdr:rowOff>
    </xdr:from>
    <xdr:to>
      <xdr:col>8</xdr:col>
      <xdr:colOff>1214668</xdr:colOff>
      <xdr:row>697</xdr:row>
      <xdr:rowOff>111322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736</xdr:row>
      <xdr:rowOff>22411</xdr:rowOff>
    </xdr:from>
    <xdr:to>
      <xdr:col>8</xdr:col>
      <xdr:colOff>1205143</xdr:colOff>
      <xdr:row>791</xdr:row>
      <xdr:rowOff>133733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924</xdr:row>
      <xdr:rowOff>67236</xdr:rowOff>
    </xdr:from>
    <xdr:to>
      <xdr:col>8</xdr:col>
      <xdr:colOff>1205143</xdr:colOff>
      <xdr:row>979</xdr:row>
      <xdr:rowOff>178558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454</xdr:row>
      <xdr:rowOff>0</xdr:rowOff>
    </xdr:from>
    <xdr:to>
      <xdr:col>8</xdr:col>
      <xdr:colOff>1205143</xdr:colOff>
      <xdr:row>509</xdr:row>
      <xdr:rowOff>111322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830</xdr:row>
      <xdr:rowOff>33618</xdr:rowOff>
    </xdr:from>
    <xdr:to>
      <xdr:col>8</xdr:col>
      <xdr:colOff>1205143</xdr:colOff>
      <xdr:row>885</xdr:row>
      <xdr:rowOff>144940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1018</xdr:row>
      <xdr:rowOff>56029</xdr:rowOff>
    </xdr:from>
    <xdr:to>
      <xdr:col>8</xdr:col>
      <xdr:colOff>1128943</xdr:colOff>
      <xdr:row>1073</xdr:row>
      <xdr:rowOff>167351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199</xdr:row>
      <xdr:rowOff>32318</xdr:rowOff>
    </xdr:from>
    <xdr:to>
      <xdr:col>9</xdr:col>
      <xdr:colOff>777639</xdr:colOff>
      <xdr:row>242</xdr:row>
      <xdr:rowOff>20374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77645</xdr:colOff>
      <xdr:row>280</xdr:row>
      <xdr:rowOff>46016</xdr:rowOff>
    </xdr:from>
    <xdr:to>
      <xdr:col>9</xdr:col>
      <xdr:colOff>1094422</xdr:colOff>
      <xdr:row>322</xdr:row>
      <xdr:rowOff>34636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360</xdr:row>
      <xdr:rowOff>67235</xdr:rowOff>
    </xdr:from>
    <xdr:to>
      <xdr:col>9</xdr:col>
      <xdr:colOff>6113</xdr:colOff>
      <xdr:row>415</xdr:row>
      <xdr:rowOff>178557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78441</xdr:colOff>
      <xdr:row>548</xdr:row>
      <xdr:rowOff>44823</xdr:rowOff>
    </xdr:from>
    <xdr:to>
      <xdr:col>8</xdr:col>
      <xdr:colOff>1207384</xdr:colOff>
      <xdr:row>603</xdr:row>
      <xdr:rowOff>156145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642</xdr:row>
      <xdr:rowOff>0</xdr:rowOff>
    </xdr:from>
    <xdr:to>
      <xdr:col>8</xdr:col>
      <xdr:colOff>1214668</xdr:colOff>
      <xdr:row>697</xdr:row>
      <xdr:rowOff>111322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736</xdr:row>
      <xdr:rowOff>22411</xdr:rowOff>
    </xdr:from>
    <xdr:to>
      <xdr:col>8</xdr:col>
      <xdr:colOff>1205143</xdr:colOff>
      <xdr:row>791</xdr:row>
      <xdr:rowOff>133733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924</xdr:row>
      <xdr:rowOff>67236</xdr:rowOff>
    </xdr:from>
    <xdr:to>
      <xdr:col>8</xdr:col>
      <xdr:colOff>1205143</xdr:colOff>
      <xdr:row>979</xdr:row>
      <xdr:rowOff>178558</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454</xdr:row>
      <xdr:rowOff>0</xdr:rowOff>
    </xdr:from>
    <xdr:to>
      <xdr:col>8</xdr:col>
      <xdr:colOff>1205143</xdr:colOff>
      <xdr:row>509</xdr:row>
      <xdr:rowOff>111322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830</xdr:row>
      <xdr:rowOff>33618</xdr:rowOff>
    </xdr:from>
    <xdr:to>
      <xdr:col>8</xdr:col>
      <xdr:colOff>1205143</xdr:colOff>
      <xdr:row>885</xdr:row>
      <xdr:rowOff>144940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1018</xdr:row>
      <xdr:rowOff>56029</xdr:rowOff>
    </xdr:from>
    <xdr:to>
      <xdr:col>8</xdr:col>
      <xdr:colOff>1128943</xdr:colOff>
      <xdr:row>1073</xdr:row>
      <xdr:rowOff>167351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4"/>
  <sheetViews>
    <sheetView workbookViewId="0">
      <selection activeCell="O47" sqref="O47"/>
    </sheetView>
  </sheetViews>
  <sheetFormatPr defaultRowHeight="15" x14ac:dyDescent="0.25"/>
  <sheetData>
    <row r="1" spans="1:11" s="191" customFormat="1" x14ac:dyDescent="0.25"/>
    <row r="2" spans="1:11" x14ac:dyDescent="0.25">
      <c r="A2" s="214" t="s">
        <v>196</v>
      </c>
      <c r="B2" s="214"/>
      <c r="C2" s="214"/>
      <c r="D2" s="214"/>
      <c r="E2" s="214"/>
      <c r="F2" s="214"/>
      <c r="G2" s="191"/>
      <c r="H2" s="191"/>
      <c r="I2" s="191"/>
      <c r="J2" s="191"/>
      <c r="K2" s="191"/>
    </row>
    <row r="3" spans="1:11" x14ac:dyDescent="0.25">
      <c r="A3" s="191"/>
      <c r="B3" s="191"/>
      <c r="C3" s="191"/>
      <c r="D3" s="191"/>
      <c r="E3" s="191"/>
      <c r="F3" s="191"/>
      <c r="G3" s="191"/>
      <c r="H3" s="191"/>
      <c r="I3" s="191"/>
      <c r="J3" s="191"/>
      <c r="K3" s="191"/>
    </row>
    <row r="4" spans="1:11" ht="15" customHeight="1" x14ac:dyDescent="0.25">
      <c r="A4" s="215" t="s">
        <v>197</v>
      </c>
      <c r="B4" s="215"/>
      <c r="C4" s="215"/>
      <c r="D4" s="215"/>
      <c r="E4" s="215"/>
      <c r="F4" s="215"/>
      <c r="G4" s="191"/>
      <c r="H4" s="191"/>
      <c r="I4" s="191"/>
      <c r="J4" s="191"/>
      <c r="K4" s="191"/>
    </row>
    <row r="5" spans="1:11" x14ac:dyDescent="0.25">
      <c r="A5" s="215"/>
      <c r="B5" s="215"/>
      <c r="C5" s="215"/>
      <c r="D5" s="215"/>
      <c r="E5" s="215"/>
      <c r="F5" s="215"/>
      <c r="G5" s="191"/>
      <c r="H5" s="191"/>
      <c r="I5" s="191"/>
      <c r="J5" s="191"/>
      <c r="K5" s="191"/>
    </row>
    <row r="6" spans="1:11" x14ac:dyDescent="0.25">
      <c r="A6" s="215"/>
      <c r="B6" s="215"/>
      <c r="C6" s="215"/>
      <c r="D6" s="215"/>
      <c r="E6" s="215"/>
      <c r="F6" s="215"/>
      <c r="G6" s="191"/>
      <c r="H6" s="191"/>
      <c r="I6" s="191"/>
      <c r="J6" s="191"/>
      <c r="K6" s="191"/>
    </row>
    <row r="7" spans="1:11" x14ac:dyDescent="0.25">
      <c r="A7" s="215"/>
      <c r="B7" s="215"/>
      <c r="C7" s="215"/>
      <c r="D7" s="215"/>
      <c r="E7" s="215"/>
      <c r="F7" s="215"/>
      <c r="G7" s="191"/>
      <c r="H7" s="191"/>
      <c r="I7" s="191"/>
      <c r="J7" s="191"/>
      <c r="K7" s="191"/>
    </row>
    <row r="8" spans="1:11" s="191" customFormat="1" x14ac:dyDescent="0.25">
      <c r="A8" s="215"/>
      <c r="B8" s="215"/>
      <c r="C8" s="215"/>
      <c r="D8" s="215"/>
      <c r="E8" s="215"/>
      <c r="F8" s="215"/>
    </row>
    <row r="9" spans="1:11" s="191" customFormat="1" x14ac:dyDescent="0.25">
      <c r="A9" s="193"/>
      <c r="B9" s="193"/>
      <c r="C9" s="193"/>
      <c r="D9" s="193"/>
      <c r="E9" s="193"/>
      <c r="F9" s="193"/>
    </row>
    <row r="10" spans="1:11" s="191" customFormat="1" x14ac:dyDescent="0.25">
      <c r="A10" s="193"/>
      <c r="B10" s="193"/>
      <c r="C10" s="193"/>
      <c r="D10" s="193"/>
      <c r="E10" s="193"/>
      <c r="F10" s="193"/>
    </row>
    <row r="11" spans="1:11" x14ac:dyDescent="0.25">
      <c r="A11" s="215" t="s">
        <v>206</v>
      </c>
      <c r="B11" s="215"/>
      <c r="C11" s="215"/>
      <c r="D11" s="215"/>
      <c r="E11" s="215"/>
      <c r="F11" s="215"/>
      <c r="G11" s="191"/>
      <c r="H11" s="191"/>
      <c r="I11" s="191"/>
      <c r="J11" s="191"/>
      <c r="K11" s="191"/>
    </row>
    <row r="12" spans="1:11" s="191" customFormat="1" x14ac:dyDescent="0.25">
      <c r="A12" s="215"/>
      <c r="B12" s="215"/>
      <c r="C12" s="215"/>
      <c r="D12" s="215"/>
      <c r="E12" s="215"/>
      <c r="F12" s="215"/>
    </row>
    <row r="13" spans="1:11" s="191" customFormat="1" x14ac:dyDescent="0.25">
      <c r="A13" s="215"/>
      <c r="B13" s="215"/>
      <c r="C13" s="215"/>
      <c r="D13" s="215"/>
      <c r="E13" s="215"/>
      <c r="F13" s="215"/>
    </row>
    <row r="14" spans="1:11" s="191" customFormat="1" x14ac:dyDescent="0.25">
      <c r="A14" s="215"/>
      <c r="B14" s="215"/>
      <c r="C14" s="215"/>
      <c r="D14" s="215"/>
      <c r="E14" s="215"/>
      <c r="F14" s="215"/>
    </row>
    <row r="15" spans="1:11" s="191" customFormat="1" x14ac:dyDescent="0.25">
      <c r="A15" s="215"/>
      <c r="B15" s="215"/>
      <c r="C15" s="215"/>
      <c r="D15" s="215"/>
      <c r="E15" s="215"/>
      <c r="F15" s="215"/>
    </row>
    <row r="16" spans="1:11" s="191" customFormat="1" x14ac:dyDescent="0.25"/>
    <row r="17" spans="1:11" x14ac:dyDescent="0.25">
      <c r="A17" s="191"/>
      <c r="B17" s="191"/>
      <c r="C17" s="191"/>
      <c r="D17" s="191"/>
      <c r="E17" s="191"/>
      <c r="F17" s="191"/>
      <c r="G17" s="191"/>
      <c r="H17" s="191"/>
      <c r="I17" s="191"/>
      <c r="J17" s="191"/>
      <c r="K17" s="191"/>
    </row>
    <row r="18" spans="1:11" x14ac:dyDescent="0.25">
      <c r="A18" s="215" t="s">
        <v>198</v>
      </c>
      <c r="B18" s="215"/>
      <c r="C18" s="215"/>
      <c r="D18" s="215"/>
      <c r="E18" s="215"/>
      <c r="F18" s="215"/>
      <c r="G18" s="191"/>
      <c r="H18" s="191"/>
      <c r="I18" s="191"/>
      <c r="J18" s="191"/>
      <c r="K18" s="191"/>
    </row>
    <row r="19" spans="1:11" x14ac:dyDescent="0.25">
      <c r="A19" s="215"/>
      <c r="B19" s="215"/>
      <c r="C19" s="215"/>
      <c r="D19" s="215"/>
      <c r="E19" s="215"/>
      <c r="F19" s="215"/>
      <c r="G19" s="191"/>
      <c r="H19" s="191"/>
      <c r="I19" s="191"/>
      <c r="J19" s="191"/>
      <c r="K19" s="191"/>
    </row>
    <row r="20" spans="1:11" x14ac:dyDescent="0.25">
      <c r="A20" s="215"/>
      <c r="B20" s="215"/>
      <c r="C20" s="215"/>
      <c r="D20" s="215"/>
      <c r="E20" s="215"/>
      <c r="F20" s="215"/>
      <c r="G20" s="191"/>
      <c r="H20" s="191"/>
      <c r="I20" s="191"/>
      <c r="J20" s="191"/>
      <c r="K20" s="191"/>
    </row>
    <row r="21" spans="1:11" x14ac:dyDescent="0.25">
      <c r="A21" s="191"/>
      <c r="B21" s="191"/>
      <c r="C21" s="191"/>
      <c r="D21" s="191"/>
      <c r="E21" s="191"/>
      <c r="F21" s="191"/>
      <c r="G21" s="191"/>
      <c r="H21" s="191"/>
      <c r="I21" s="191"/>
      <c r="J21" s="191"/>
      <c r="K21" s="191"/>
    </row>
    <row r="22" spans="1:11" s="191" customFormat="1" ht="79.5" customHeight="1" x14ac:dyDescent="0.25">
      <c r="A22" s="215" t="s">
        <v>207</v>
      </c>
      <c r="B22" s="215"/>
      <c r="C22" s="215"/>
      <c r="D22" s="215"/>
      <c r="E22" s="215"/>
      <c r="F22" s="215"/>
    </row>
    <row r="23" spans="1:11" x14ac:dyDescent="0.25">
      <c r="A23" s="191"/>
      <c r="B23" s="191"/>
      <c r="C23" s="191"/>
      <c r="D23" s="191"/>
      <c r="E23" s="191"/>
      <c r="F23" s="191"/>
      <c r="G23" s="191"/>
      <c r="H23" s="191"/>
      <c r="I23" s="191"/>
      <c r="J23" s="191"/>
      <c r="K23" s="191"/>
    </row>
    <row r="24" spans="1:11" s="191" customFormat="1" x14ac:dyDescent="0.25"/>
    <row r="25" spans="1:11" ht="15" customHeight="1" x14ac:dyDescent="0.25">
      <c r="A25" s="215" t="s">
        <v>208</v>
      </c>
      <c r="B25" s="215"/>
      <c r="C25" s="215"/>
      <c r="D25" s="215"/>
      <c r="E25" s="215"/>
      <c r="F25" s="215"/>
      <c r="G25" s="191"/>
      <c r="H25" s="191"/>
      <c r="I25" s="191"/>
      <c r="J25" s="191"/>
      <c r="K25" s="191"/>
    </row>
    <row r="26" spans="1:11" x14ac:dyDescent="0.25">
      <c r="A26" s="215"/>
      <c r="B26" s="215"/>
      <c r="C26" s="215"/>
      <c r="D26" s="215"/>
      <c r="E26" s="215"/>
      <c r="F26" s="215"/>
      <c r="G26" s="191"/>
      <c r="H26" s="191"/>
      <c r="I26" s="191"/>
      <c r="J26" s="191"/>
      <c r="K26" s="191"/>
    </row>
    <row r="27" spans="1:11" x14ac:dyDescent="0.25">
      <c r="A27" s="215"/>
      <c r="B27" s="215"/>
      <c r="C27" s="215"/>
      <c r="D27" s="215"/>
      <c r="E27" s="215"/>
      <c r="F27" s="215"/>
      <c r="G27" s="191"/>
      <c r="H27" s="191"/>
      <c r="I27" s="191"/>
      <c r="J27" s="191"/>
      <c r="K27" s="191"/>
    </row>
    <row r="28" spans="1:11" x14ac:dyDescent="0.25">
      <c r="A28" s="215"/>
      <c r="B28" s="215"/>
      <c r="C28" s="215"/>
      <c r="D28" s="215"/>
      <c r="E28" s="215"/>
      <c r="F28" s="215"/>
      <c r="G28" s="191"/>
      <c r="H28" s="191"/>
      <c r="I28" s="191"/>
      <c r="J28" s="191"/>
      <c r="K28" s="191"/>
    </row>
    <row r="29" spans="1:11" x14ac:dyDescent="0.25">
      <c r="A29" s="215"/>
      <c r="B29" s="215"/>
      <c r="C29" s="215"/>
      <c r="D29" s="215"/>
      <c r="E29" s="215"/>
      <c r="F29" s="215"/>
      <c r="G29" s="191"/>
      <c r="H29" s="191"/>
      <c r="I29" s="191"/>
      <c r="J29" s="191"/>
      <c r="K29" s="191"/>
    </row>
    <row r="30" spans="1:11" x14ac:dyDescent="0.25">
      <c r="A30" s="215"/>
      <c r="B30" s="215"/>
      <c r="C30" s="215"/>
      <c r="D30" s="215"/>
      <c r="E30" s="215"/>
      <c r="F30" s="215"/>
      <c r="G30" s="191"/>
      <c r="H30" s="191"/>
      <c r="I30" s="191"/>
      <c r="J30" s="191"/>
      <c r="K30" s="191"/>
    </row>
    <row r="31" spans="1:11" x14ac:dyDescent="0.25">
      <c r="A31" s="215"/>
      <c r="B31" s="215"/>
      <c r="C31" s="215"/>
      <c r="D31" s="215"/>
      <c r="E31" s="215"/>
      <c r="F31" s="215"/>
      <c r="G31" s="191"/>
      <c r="H31" s="191"/>
      <c r="I31" s="191"/>
      <c r="J31" s="191"/>
      <c r="K31" s="191"/>
    </row>
    <row r="32" spans="1:11" x14ac:dyDescent="0.25">
      <c r="A32" s="215"/>
      <c r="B32" s="215"/>
      <c r="C32" s="215"/>
      <c r="D32" s="215"/>
      <c r="E32" s="215"/>
      <c r="F32" s="215"/>
      <c r="G32" s="191"/>
      <c r="H32" s="191"/>
      <c r="I32" s="191"/>
      <c r="J32" s="191"/>
      <c r="K32" s="191"/>
    </row>
    <row r="33" spans="1:11" x14ac:dyDescent="0.25">
      <c r="A33" s="215"/>
      <c r="B33" s="215"/>
      <c r="C33" s="215"/>
      <c r="D33" s="215"/>
      <c r="E33" s="215"/>
      <c r="F33" s="215"/>
      <c r="G33" s="191"/>
      <c r="H33" s="191"/>
      <c r="I33" s="191"/>
      <c r="J33" s="191"/>
      <c r="K33" s="191"/>
    </row>
    <row r="34" spans="1:11" x14ac:dyDescent="0.25">
      <c r="A34" s="215"/>
      <c r="B34" s="215"/>
      <c r="C34" s="215"/>
      <c r="D34" s="215"/>
      <c r="E34" s="215"/>
      <c r="F34" s="215"/>
      <c r="G34" s="191"/>
      <c r="H34" s="191"/>
      <c r="I34" s="191"/>
      <c r="J34" s="191"/>
      <c r="K34" s="191"/>
    </row>
    <row r="35" spans="1:11" x14ac:dyDescent="0.25">
      <c r="A35" s="215"/>
      <c r="B35" s="215"/>
      <c r="C35" s="215"/>
      <c r="D35" s="215"/>
      <c r="E35" s="215"/>
      <c r="F35" s="215"/>
      <c r="G35" s="191"/>
      <c r="H35" s="191"/>
      <c r="I35" s="191"/>
      <c r="J35" s="191"/>
      <c r="K35" s="191"/>
    </row>
    <row r="36" spans="1:11" x14ac:dyDescent="0.25">
      <c r="A36" s="215"/>
      <c r="B36" s="215"/>
      <c r="C36" s="215"/>
      <c r="D36" s="215"/>
      <c r="E36" s="215"/>
      <c r="F36" s="215"/>
      <c r="G36" s="191"/>
      <c r="H36" s="191"/>
      <c r="I36" s="191"/>
      <c r="J36" s="191"/>
      <c r="K36" s="191"/>
    </row>
    <row r="37" spans="1:11" x14ac:dyDescent="0.25">
      <c r="A37" s="215"/>
      <c r="B37" s="215"/>
      <c r="C37" s="215"/>
      <c r="D37" s="215"/>
      <c r="E37" s="215"/>
      <c r="F37" s="215"/>
      <c r="G37" s="191"/>
      <c r="H37" s="191"/>
      <c r="I37" s="191"/>
      <c r="J37" s="191"/>
      <c r="K37" s="191"/>
    </row>
    <row r="38" spans="1:11" x14ac:dyDescent="0.25">
      <c r="A38" s="215"/>
      <c r="B38" s="215"/>
      <c r="C38" s="215"/>
      <c r="D38" s="215"/>
      <c r="E38" s="215"/>
      <c r="F38" s="215"/>
      <c r="G38" s="191"/>
      <c r="H38" s="191"/>
      <c r="I38" s="191"/>
      <c r="J38" s="191"/>
      <c r="K38" s="191"/>
    </row>
    <row r="39" spans="1:11" x14ac:dyDescent="0.25">
      <c r="A39" s="215"/>
      <c r="B39" s="215"/>
      <c r="C39" s="215"/>
      <c r="D39" s="215"/>
      <c r="E39" s="215"/>
      <c r="F39" s="215"/>
      <c r="G39" s="191"/>
      <c r="H39" s="191"/>
      <c r="I39" s="191"/>
      <c r="J39" s="191"/>
      <c r="K39" s="191"/>
    </row>
    <row r="40" spans="1:11" x14ac:dyDescent="0.25">
      <c r="A40" s="215"/>
      <c r="B40" s="215"/>
      <c r="C40" s="215"/>
      <c r="D40" s="215"/>
      <c r="E40" s="215"/>
      <c r="F40" s="215"/>
      <c r="G40" s="191"/>
      <c r="H40" s="191"/>
      <c r="I40" s="191"/>
      <c r="J40" s="191"/>
      <c r="K40" s="191"/>
    </row>
    <row r="41" spans="1:11" x14ac:dyDescent="0.25">
      <c r="A41" s="193"/>
      <c r="B41" s="193"/>
      <c r="C41" s="193"/>
      <c r="D41" s="193"/>
      <c r="E41" s="193"/>
      <c r="F41" s="193"/>
      <c r="G41" s="191"/>
      <c r="H41" s="191"/>
      <c r="I41" s="191"/>
      <c r="J41" s="191"/>
      <c r="K41" s="191"/>
    </row>
    <row r="42" spans="1:11" x14ac:dyDescent="0.25">
      <c r="A42" s="191"/>
      <c r="B42" s="191"/>
      <c r="C42" s="191"/>
      <c r="D42" s="191"/>
      <c r="E42" s="191"/>
      <c r="F42" s="191"/>
      <c r="G42" s="191"/>
      <c r="H42" s="191"/>
      <c r="I42" s="191"/>
      <c r="J42" s="191"/>
      <c r="K42" s="191"/>
    </row>
    <row r="43" spans="1:11" x14ac:dyDescent="0.25">
      <c r="A43" s="191"/>
      <c r="B43" s="191"/>
      <c r="C43" s="191"/>
      <c r="D43" s="191"/>
      <c r="E43" s="191"/>
      <c r="F43" s="191"/>
      <c r="G43" s="191"/>
      <c r="H43" s="191"/>
      <c r="I43" s="191"/>
      <c r="J43" s="191"/>
      <c r="K43" s="191"/>
    </row>
    <row r="44" spans="1:11" x14ac:dyDescent="0.25">
      <c r="A44" s="191"/>
      <c r="B44" s="191"/>
      <c r="C44" s="191"/>
      <c r="D44" s="191"/>
      <c r="E44" s="191"/>
      <c r="F44" s="191"/>
      <c r="G44" s="191"/>
      <c r="H44" s="191"/>
      <c r="I44" s="191"/>
      <c r="J44" s="191"/>
      <c r="K44" s="191"/>
    </row>
  </sheetData>
  <mergeCells count="6">
    <mergeCell ref="A2:F2"/>
    <mergeCell ref="A25:F40"/>
    <mergeCell ref="A4:F8"/>
    <mergeCell ref="A11:F15"/>
    <mergeCell ref="A18:F20"/>
    <mergeCell ref="A22:F2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70"/>
  <sheetViews>
    <sheetView showFormulas="1" workbookViewId="0">
      <selection activeCell="A5" sqref="A5"/>
    </sheetView>
  </sheetViews>
  <sheetFormatPr defaultColWidth="8.85546875" defaultRowHeight="15" x14ac:dyDescent="0.25"/>
  <cols>
    <col min="1" max="1" width="48.28515625" customWidth="1"/>
  </cols>
  <sheetData>
    <row r="1" spans="1:1" ht="15" customHeight="1" x14ac:dyDescent="0.25">
      <c r="A1" s="68" t="s">
        <v>55</v>
      </c>
    </row>
    <row r="2" spans="1:1" ht="15" customHeight="1" x14ac:dyDescent="0.25">
      <c r="A2" s="191" t="s">
        <v>56</v>
      </c>
    </row>
    <row r="3" spans="1:1" ht="15" customHeight="1" x14ac:dyDescent="0.25">
      <c r="A3" t="s">
        <v>57</v>
      </c>
    </row>
    <row r="4" spans="1:1" s="191" customFormat="1" ht="15" customHeight="1" x14ac:dyDescent="0.25">
      <c r="A4" s="191" t="s">
        <v>211</v>
      </c>
    </row>
    <row r="5" spans="1:1" ht="15" customHeight="1" x14ac:dyDescent="0.25">
      <c r="A5" t="s">
        <v>58</v>
      </c>
    </row>
    <row r="6" spans="1:1" ht="15" customHeight="1" x14ac:dyDescent="0.25">
      <c r="A6" t="s">
        <v>59</v>
      </c>
    </row>
    <row r="7" spans="1:1" ht="15" customHeight="1" x14ac:dyDescent="0.25">
      <c r="A7" t="s">
        <v>60</v>
      </c>
    </row>
    <row r="8" spans="1:1" ht="15" customHeight="1" x14ac:dyDescent="0.25">
      <c r="A8" t="s">
        <v>61</v>
      </c>
    </row>
    <row r="9" spans="1:1" ht="15" customHeight="1" x14ac:dyDescent="0.25">
      <c r="A9" t="s">
        <v>62</v>
      </c>
    </row>
    <row r="10" spans="1:1" ht="15" customHeight="1" x14ac:dyDescent="0.25">
      <c r="A10" t="s">
        <v>63</v>
      </c>
    </row>
    <row r="11" spans="1:1" ht="15" customHeight="1" x14ac:dyDescent="0.25">
      <c r="A11" t="s">
        <v>64</v>
      </c>
    </row>
    <row r="12" spans="1:1" ht="15" customHeight="1" x14ac:dyDescent="0.25">
      <c r="A12" t="s">
        <v>65</v>
      </c>
    </row>
    <row r="13" spans="1:1" ht="15" customHeight="1" x14ac:dyDescent="0.25">
      <c r="A13" t="s">
        <v>66</v>
      </c>
    </row>
    <row r="14" spans="1:1" ht="15" customHeight="1" x14ac:dyDescent="0.25">
      <c r="A14" t="s">
        <v>67</v>
      </c>
    </row>
    <row r="15" spans="1:1" ht="15" customHeight="1" x14ac:dyDescent="0.25">
      <c r="A15" t="s">
        <v>68</v>
      </c>
    </row>
    <row r="16" spans="1:1" ht="15" customHeight="1" x14ac:dyDescent="0.25">
      <c r="A16" t="s">
        <v>69</v>
      </c>
    </row>
    <row r="17" spans="1:2" ht="15" customHeight="1" x14ac:dyDescent="0.25">
      <c r="A17" t="s">
        <v>54</v>
      </c>
    </row>
    <row r="18" spans="1:2" ht="15" customHeight="1" x14ac:dyDescent="0.25"/>
    <row r="19" spans="1:2" ht="15" customHeight="1" x14ac:dyDescent="0.25">
      <c r="A19" s="68" t="s">
        <v>70</v>
      </c>
    </row>
    <row r="20" spans="1:2" ht="15" customHeight="1" x14ac:dyDescent="0.25">
      <c r="A20" s="69" t="s">
        <v>53</v>
      </c>
      <c r="B20" s="69"/>
    </row>
    <row r="21" spans="1:2" ht="15" customHeight="1" x14ac:dyDescent="0.25">
      <c r="A21" s="69" t="s">
        <v>71</v>
      </c>
      <c r="B21" s="69"/>
    </row>
    <row r="22" spans="1:2" ht="15" customHeight="1" x14ac:dyDescent="0.25">
      <c r="A22" s="69" t="s">
        <v>185</v>
      </c>
      <c r="B22" s="69"/>
    </row>
    <row r="23" spans="1:2" ht="15" customHeight="1" x14ac:dyDescent="0.25">
      <c r="A23" s="69" t="s">
        <v>188</v>
      </c>
      <c r="B23" s="69"/>
    </row>
    <row r="24" spans="1:2" s="81" customFormat="1" ht="15" customHeight="1" x14ac:dyDescent="0.25">
      <c r="A24" s="69" t="s">
        <v>189</v>
      </c>
      <c r="B24" s="69"/>
    </row>
    <row r="25" spans="1:2" s="81" customFormat="1" ht="15" customHeight="1" x14ac:dyDescent="0.25">
      <c r="A25" s="69" t="s">
        <v>190</v>
      </c>
      <c r="B25" s="69"/>
    </row>
    <row r="26" spans="1:2" s="81" customFormat="1" ht="15" customHeight="1" x14ac:dyDescent="0.25">
      <c r="A26" s="69" t="s">
        <v>177</v>
      </c>
      <c r="B26" s="69"/>
    </row>
    <row r="27" spans="1:2" s="81" customFormat="1" ht="15" customHeight="1" x14ac:dyDescent="0.25">
      <c r="A27" s="69" t="s">
        <v>179</v>
      </c>
      <c r="B27" s="69"/>
    </row>
    <row r="28" spans="1:2" s="81" customFormat="1" ht="15" customHeight="1" x14ac:dyDescent="0.25">
      <c r="A28" s="69" t="s">
        <v>186</v>
      </c>
      <c r="B28" s="69"/>
    </row>
    <row r="29" spans="1:2" s="81" customFormat="1" ht="15" customHeight="1" x14ac:dyDescent="0.25">
      <c r="A29" s="69" t="s">
        <v>180</v>
      </c>
      <c r="B29" s="69"/>
    </row>
    <row r="30" spans="1:2" s="81" customFormat="1" ht="15" customHeight="1" x14ac:dyDescent="0.25">
      <c r="A30" s="69" t="s">
        <v>181</v>
      </c>
      <c r="B30" s="69"/>
    </row>
    <row r="31" spans="1:2" s="81" customFormat="1" ht="15" customHeight="1" x14ac:dyDescent="0.25">
      <c r="A31" s="69" t="s">
        <v>182</v>
      </c>
      <c r="B31" s="69"/>
    </row>
    <row r="32" spans="1:2" s="81" customFormat="1" ht="15" customHeight="1" x14ac:dyDescent="0.25">
      <c r="A32" s="69" t="s">
        <v>183</v>
      </c>
      <c r="B32" s="69"/>
    </row>
    <row r="33" spans="1:2" s="81" customFormat="1" ht="15" customHeight="1" x14ac:dyDescent="0.25">
      <c r="A33" s="69" t="s">
        <v>178</v>
      </c>
      <c r="B33" s="69"/>
    </row>
    <row r="34" spans="1:2" s="81" customFormat="1" ht="15" customHeight="1" x14ac:dyDescent="0.25">
      <c r="A34" s="69" t="s">
        <v>184</v>
      </c>
      <c r="B34" s="69"/>
    </row>
    <row r="35" spans="1:2" s="81" customFormat="1" ht="15" customHeight="1" x14ac:dyDescent="0.25">
      <c r="A35" s="69" t="s">
        <v>176</v>
      </c>
      <c r="B35" s="69"/>
    </row>
    <row r="36" spans="1:2" s="81" customFormat="1" ht="15" customHeight="1" x14ac:dyDescent="0.25">
      <c r="A36" s="69" t="s">
        <v>187</v>
      </c>
      <c r="B36" s="69"/>
    </row>
    <row r="37" spans="1:2" ht="15" customHeight="1" x14ac:dyDescent="0.25"/>
    <row r="38" spans="1:2" ht="15" customHeight="1" x14ac:dyDescent="0.25">
      <c r="A38" s="70" t="s">
        <v>72</v>
      </c>
    </row>
    <row r="39" spans="1:2" ht="15" customHeight="1" x14ac:dyDescent="0.25">
      <c r="A39" s="69" t="s">
        <v>73</v>
      </c>
    </row>
    <row r="40" spans="1:2" ht="15" customHeight="1" x14ac:dyDescent="0.25">
      <c r="A40" s="71" t="s">
        <v>74</v>
      </c>
    </row>
    <row r="41" spans="1:2" ht="15" customHeight="1" x14ac:dyDescent="0.25">
      <c r="A41" s="69" t="s">
        <v>75</v>
      </c>
    </row>
    <row r="42" spans="1:2" ht="15" customHeight="1" x14ac:dyDescent="0.25">
      <c r="A42" s="69" t="s">
        <v>76</v>
      </c>
    </row>
    <row r="43" spans="1:2" ht="15" customHeight="1" x14ac:dyDescent="0.25">
      <c r="A43" s="72"/>
    </row>
    <row r="44" spans="1:2" ht="15" customHeight="1" x14ac:dyDescent="0.25">
      <c r="A44" s="73" t="s">
        <v>77</v>
      </c>
    </row>
    <row r="45" spans="1:2" ht="15" customHeight="1" x14ac:dyDescent="0.25">
      <c r="A45" s="74" t="s">
        <v>78</v>
      </c>
    </row>
    <row r="46" spans="1:2" ht="15" customHeight="1" x14ac:dyDescent="0.25">
      <c r="A46" s="74" t="s">
        <v>79</v>
      </c>
    </row>
    <row r="47" spans="1:2" ht="15" customHeight="1" x14ac:dyDescent="0.25">
      <c r="A47" s="74" t="s">
        <v>80</v>
      </c>
    </row>
    <row r="48" spans="1:2" ht="15" customHeight="1" x14ac:dyDescent="0.25">
      <c r="A48" s="74" t="s">
        <v>81</v>
      </c>
    </row>
    <row r="49" spans="1:1" ht="15" customHeight="1" x14ac:dyDescent="0.25">
      <c r="A49" s="74" t="s">
        <v>82</v>
      </c>
    </row>
    <row r="50" spans="1:1" ht="15" customHeight="1" x14ac:dyDescent="0.25">
      <c r="A50" s="74" t="s">
        <v>83</v>
      </c>
    </row>
    <row r="51" spans="1:1" ht="15" customHeight="1" x14ac:dyDescent="0.25">
      <c r="A51" s="74" t="s">
        <v>84</v>
      </c>
    </row>
    <row r="52" spans="1:1" ht="15" customHeight="1" x14ac:dyDescent="0.25">
      <c r="A52" s="74" t="s">
        <v>85</v>
      </c>
    </row>
    <row r="53" spans="1:1" ht="15" customHeight="1" x14ac:dyDescent="0.25">
      <c r="A53" s="74" t="s">
        <v>86</v>
      </c>
    </row>
    <row r="54" spans="1:1" ht="15" customHeight="1" x14ac:dyDescent="0.25">
      <c r="A54" s="74" t="s">
        <v>87</v>
      </c>
    </row>
    <row r="55" spans="1:1" ht="15" customHeight="1" x14ac:dyDescent="0.25">
      <c r="A55" s="74" t="s">
        <v>88</v>
      </c>
    </row>
    <row r="56" spans="1:1" ht="15" customHeight="1" x14ac:dyDescent="0.25">
      <c r="A56" s="74" t="s">
        <v>89</v>
      </c>
    </row>
    <row r="57" spans="1:1" ht="15" customHeight="1" x14ac:dyDescent="0.25">
      <c r="A57" s="74" t="s">
        <v>90</v>
      </c>
    </row>
    <row r="58" spans="1:1" ht="15" customHeight="1" x14ac:dyDescent="0.25">
      <c r="A58" s="74" t="s">
        <v>91</v>
      </c>
    </row>
    <row r="59" spans="1:1" ht="15" customHeight="1" x14ac:dyDescent="0.25">
      <c r="A59" s="74" t="s">
        <v>92</v>
      </c>
    </row>
    <row r="60" spans="1:1" ht="15" customHeight="1" x14ac:dyDescent="0.25">
      <c r="A60" s="74" t="s">
        <v>93</v>
      </c>
    </row>
    <row r="61" spans="1:1" ht="15" customHeight="1" x14ac:dyDescent="0.25">
      <c r="A61" s="74" t="s">
        <v>94</v>
      </c>
    </row>
    <row r="62" spans="1:1" ht="15" customHeight="1" x14ac:dyDescent="0.25">
      <c r="A62" s="74" t="s">
        <v>95</v>
      </c>
    </row>
    <row r="63" spans="1:1" ht="15" customHeight="1" x14ac:dyDescent="0.25">
      <c r="A63" s="74" t="s">
        <v>96</v>
      </c>
    </row>
    <row r="64" spans="1:1" ht="15" customHeight="1" x14ac:dyDescent="0.25">
      <c r="A64" s="74" t="s">
        <v>97</v>
      </c>
    </row>
    <row r="65" spans="1:1" ht="15" customHeight="1" x14ac:dyDescent="0.25">
      <c r="A65" s="74" t="s">
        <v>98</v>
      </c>
    </row>
    <row r="66" spans="1:1" ht="15" customHeight="1" x14ac:dyDescent="0.25">
      <c r="A66" s="74" t="s">
        <v>99</v>
      </c>
    </row>
    <row r="67" spans="1:1" ht="15" customHeight="1" x14ac:dyDescent="0.25">
      <c r="A67" s="74" t="s">
        <v>100</v>
      </c>
    </row>
    <row r="68" spans="1:1" ht="15" customHeight="1" x14ac:dyDescent="0.25">
      <c r="A68" s="74" t="s">
        <v>101</v>
      </c>
    </row>
    <row r="69" spans="1:1" ht="15" customHeight="1" x14ac:dyDescent="0.25">
      <c r="A69" s="74" t="s">
        <v>102</v>
      </c>
    </row>
    <row r="70" spans="1:1" ht="15" customHeight="1" x14ac:dyDescent="0.25">
      <c r="A70" s="74" t="s">
        <v>103</v>
      </c>
    </row>
    <row r="71" spans="1:1" ht="15" customHeight="1" x14ac:dyDescent="0.25">
      <c r="A71" s="74" t="s">
        <v>104</v>
      </c>
    </row>
    <row r="72" spans="1:1" ht="15" customHeight="1" x14ac:dyDescent="0.25">
      <c r="A72" s="74" t="s">
        <v>105</v>
      </c>
    </row>
    <row r="73" spans="1:1" ht="15" customHeight="1" x14ac:dyDescent="0.25">
      <c r="A73" s="74" t="s">
        <v>106</v>
      </c>
    </row>
    <row r="74" spans="1:1" ht="15" customHeight="1" x14ac:dyDescent="0.25">
      <c r="A74" s="74" t="s">
        <v>107</v>
      </c>
    </row>
    <row r="75" spans="1:1" ht="15" customHeight="1" x14ac:dyDescent="0.25">
      <c r="A75" s="74" t="s">
        <v>108</v>
      </c>
    </row>
    <row r="76" spans="1:1" ht="15" customHeight="1" x14ac:dyDescent="0.25">
      <c r="A76" s="74" t="s">
        <v>109</v>
      </c>
    </row>
    <row r="77" spans="1:1" ht="15" customHeight="1" x14ac:dyDescent="0.25">
      <c r="A77" s="74" t="s">
        <v>110</v>
      </c>
    </row>
    <row r="78" spans="1:1" ht="15" customHeight="1" x14ac:dyDescent="0.25">
      <c r="A78" s="74" t="s">
        <v>111</v>
      </c>
    </row>
    <row r="79" spans="1:1" ht="15" customHeight="1" x14ac:dyDescent="0.25">
      <c r="A79" s="74" t="s">
        <v>112</v>
      </c>
    </row>
    <row r="80" spans="1:1" ht="15" customHeight="1" x14ac:dyDescent="0.25">
      <c r="A80" s="74" t="s">
        <v>113</v>
      </c>
    </row>
    <row r="81" spans="1:1" ht="15" customHeight="1" x14ac:dyDescent="0.25">
      <c r="A81" s="74" t="s">
        <v>114</v>
      </c>
    </row>
    <row r="82" spans="1:1" ht="15" customHeight="1" x14ac:dyDescent="0.25">
      <c r="A82" s="74" t="s">
        <v>115</v>
      </c>
    </row>
    <row r="83" spans="1:1" ht="15" customHeight="1" x14ac:dyDescent="0.25">
      <c r="A83" s="74" t="s">
        <v>116</v>
      </c>
    </row>
    <row r="84" spans="1:1" ht="15" customHeight="1" x14ac:dyDescent="0.25">
      <c r="A84" s="74" t="s">
        <v>117</v>
      </c>
    </row>
    <row r="85" spans="1:1" ht="15" customHeight="1" x14ac:dyDescent="0.25">
      <c r="A85" s="74" t="s">
        <v>118</v>
      </c>
    </row>
    <row r="86" spans="1:1" ht="15" customHeight="1" x14ac:dyDescent="0.25">
      <c r="A86" s="74" t="s">
        <v>119</v>
      </c>
    </row>
    <row r="87" spans="1:1" ht="15" customHeight="1" x14ac:dyDescent="0.25">
      <c r="A87" s="74" t="s">
        <v>120</v>
      </c>
    </row>
    <row r="88" spans="1:1" ht="15" customHeight="1" x14ac:dyDescent="0.25">
      <c r="A88" s="74" t="s">
        <v>121</v>
      </c>
    </row>
    <row r="89" spans="1:1" ht="15" customHeight="1" x14ac:dyDescent="0.25">
      <c r="A89" s="74" t="s">
        <v>122</v>
      </c>
    </row>
    <row r="90" spans="1:1" ht="15" customHeight="1" x14ac:dyDescent="0.25">
      <c r="A90" s="74" t="s">
        <v>123</v>
      </c>
    </row>
    <row r="91" spans="1:1" ht="15" customHeight="1" x14ac:dyDescent="0.25">
      <c r="A91" s="74" t="s">
        <v>124</v>
      </c>
    </row>
    <row r="92" spans="1:1" ht="15" customHeight="1" x14ac:dyDescent="0.25">
      <c r="A92" s="74" t="s">
        <v>125</v>
      </c>
    </row>
    <row r="93" spans="1:1" ht="15" customHeight="1" x14ac:dyDescent="0.25">
      <c r="A93" s="74" t="s">
        <v>126</v>
      </c>
    </row>
    <row r="94" spans="1:1" ht="15" customHeight="1" x14ac:dyDescent="0.25">
      <c r="A94" s="74" t="s">
        <v>127</v>
      </c>
    </row>
    <row r="95" spans="1:1" ht="15" customHeight="1" x14ac:dyDescent="0.25">
      <c r="A95" s="74" t="s">
        <v>128</v>
      </c>
    </row>
    <row r="96" spans="1:1" ht="15" customHeight="1" x14ac:dyDescent="0.25">
      <c r="A96" s="74" t="s">
        <v>129</v>
      </c>
    </row>
    <row r="97" spans="1:1" ht="15" customHeight="1" x14ac:dyDescent="0.25">
      <c r="A97" s="74" t="s">
        <v>130</v>
      </c>
    </row>
    <row r="98" spans="1:1" ht="15" customHeight="1" x14ac:dyDescent="0.25">
      <c r="A98" s="74" t="s">
        <v>131</v>
      </c>
    </row>
    <row r="99" spans="1:1" ht="15" customHeight="1" x14ac:dyDescent="0.25">
      <c r="A99" s="74" t="s">
        <v>132</v>
      </c>
    </row>
    <row r="100" spans="1:1" ht="15" customHeight="1" x14ac:dyDescent="0.25">
      <c r="A100" s="74" t="s">
        <v>133</v>
      </c>
    </row>
    <row r="101" spans="1:1" ht="15" customHeight="1" x14ac:dyDescent="0.25">
      <c r="A101" s="74" t="s">
        <v>134</v>
      </c>
    </row>
    <row r="102" spans="1:1" ht="15" customHeight="1" x14ac:dyDescent="0.25">
      <c r="A102" s="74" t="s">
        <v>135</v>
      </c>
    </row>
    <row r="103" spans="1:1" ht="15" customHeight="1" x14ac:dyDescent="0.25">
      <c r="A103" s="74" t="s">
        <v>136</v>
      </c>
    </row>
    <row r="104" spans="1:1" ht="15" customHeight="1" x14ac:dyDescent="0.25"/>
    <row r="105" spans="1:1" ht="15" customHeight="1" x14ac:dyDescent="0.25"/>
    <row r="106" spans="1:1" ht="15" customHeight="1" x14ac:dyDescent="0.25"/>
    <row r="107" spans="1:1" ht="15" customHeight="1" x14ac:dyDescent="0.25"/>
    <row r="108" spans="1:1" ht="15" customHeight="1" x14ac:dyDescent="0.25"/>
    <row r="109" spans="1:1" ht="15" customHeight="1" x14ac:dyDescent="0.25"/>
    <row r="110" spans="1:1" ht="15" customHeight="1" x14ac:dyDescent="0.25"/>
    <row r="111" spans="1:1" ht="15" customHeight="1" x14ac:dyDescent="0.25"/>
    <row r="112" spans="1:1"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sheetData>
  <sheetProtection password="C893" sheet="1" objects="1" scenarios="1"/>
  <dataConsolidate/>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018"/>
  <sheetViews>
    <sheetView zoomScale="90" zoomScaleNormal="90" zoomScaleSheetLayoutView="30" zoomScalePageLayoutView="90" workbookViewId="0">
      <selection activeCell="I13" sqref="I13"/>
    </sheetView>
  </sheetViews>
  <sheetFormatPr defaultColWidth="8.85546875" defaultRowHeight="15" x14ac:dyDescent="0.25"/>
  <cols>
    <col min="1" max="1" width="22.140625" customWidth="1"/>
    <col min="2" max="2" width="16" customWidth="1"/>
    <col min="3" max="3" width="17.28515625" customWidth="1"/>
    <col min="4" max="4" width="19.7109375" customWidth="1"/>
    <col min="5" max="5" width="17.85546875" customWidth="1"/>
    <col min="6" max="6" width="23" customWidth="1"/>
    <col min="7" max="7" width="31.28515625" customWidth="1"/>
    <col min="8" max="8" width="27.140625" bestFit="1" customWidth="1"/>
    <col min="9" max="9" width="22.140625" style="1" bestFit="1" customWidth="1"/>
    <col min="10" max="10" width="23.85546875" bestFit="1" customWidth="1"/>
    <col min="11" max="11" width="23.42578125" bestFit="1" customWidth="1"/>
    <col min="12" max="12" width="20" bestFit="1" customWidth="1"/>
    <col min="13" max="13" width="18.140625" customWidth="1"/>
    <col min="14" max="14" width="5.42578125" customWidth="1"/>
    <col min="15" max="15" width="23.7109375" customWidth="1"/>
    <col min="16" max="16" width="19.28515625" bestFit="1" customWidth="1"/>
    <col min="17" max="17" width="21.42578125" bestFit="1" customWidth="1"/>
    <col min="18" max="18" width="17.140625" bestFit="1" customWidth="1"/>
  </cols>
  <sheetData>
    <row r="1" spans="1:9" ht="20.100000000000001" customHeight="1" x14ac:dyDescent="0.35">
      <c r="A1" s="216" t="s">
        <v>20</v>
      </c>
      <c r="B1" s="217"/>
      <c r="C1" s="217"/>
      <c r="D1" s="217"/>
      <c r="E1" s="217"/>
      <c r="F1" s="218"/>
      <c r="H1" s="67"/>
    </row>
    <row r="2" spans="1:9" ht="20.100000000000001" customHeight="1" x14ac:dyDescent="0.3">
      <c r="A2" s="219" t="s">
        <v>21</v>
      </c>
      <c r="B2" s="220"/>
      <c r="C2" s="220"/>
      <c r="D2" s="220"/>
      <c r="E2" s="220"/>
      <c r="F2" s="221"/>
      <c r="H2" s="67"/>
    </row>
    <row r="3" spans="1:9" s="3" customFormat="1" ht="19.5" customHeight="1" x14ac:dyDescent="0.3">
      <c r="A3" s="222" t="s">
        <v>210</v>
      </c>
      <c r="B3" s="223"/>
      <c r="C3" s="228" t="s">
        <v>70</v>
      </c>
      <c r="D3" s="229"/>
      <c r="E3" s="230" t="str">
        <f>IF(Date&gt;35431,"Date (mm/dd/yyyy)","Date (mm/dd/yyyy) - Post 1996")</f>
        <v>Date (mm/dd/yyyy) - Post 1996</v>
      </c>
      <c r="F3" s="231"/>
      <c r="I3" s="46"/>
    </row>
    <row r="4" spans="1:9" s="7" customFormat="1" ht="22.5" customHeight="1" x14ac:dyDescent="0.3">
      <c r="A4" s="224"/>
      <c r="B4" s="225"/>
      <c r="C4" s="234"/>
      <c r="D4" s="235"/>
      <c r="E4" s="232"/>
      <c r="F4" s="233"/>
    </row>
    <row r="5" spans="1:9" s="3" customFormat="1" ht="18.75" customHeight="1" x14ac:dyDescent="0.3">
      <c r="A5" s="222" t="s">
        <v>209</v>
      </c>
      <c r="B5" s="223"/>
      <c r="C5" s="226" t="s">
        <v>55</v>
      </c>
      <c r="D5" s="223"/>
      <c r="E5" s="226" t="s">
        <v>39</v>
      </c>
      <c r="F5" s="227"/>
      <c r="H5" s="67"/>
      <c r="I5" s="46"/>
    </row>
    <row r="6" spans="1:9" s="3" customFormat="1" ht="23.25" customHeight="1" x14ac:dyDescent="0.3">
      <c r="A6" s="224"/>
      <c r="B6" s="225"/>
      <c r="C6" s="287"/>
      <c r="D6" s="280"/>
      <c r="E6" s="294"/>
      <c r="F6" s="295"/>
      <c r="H6" s="67"/>
      <c r="I6" s="46"/>
    </row>
    <row r="7" spans="1:9" s="3" customFormat="1" ht="20.100000000000001" customHeight="1" x14ac:dyDescent="0.3">
      <c r="A7" s="291" t="s">
        <v>72</v>
      </c>
      <c r="B7" s="292"/>
      <c r="C7" s="293" t="s">
        <v>23</v>
      </c>
      <c r="D7" s="293"/>
      <c r="E7" s="245" t="str">
        <f>IF(YearBuilt&gt;1839,"Year Built","Year Built - Post 1839")</f>
        <v>Year Built - Post 1839</v>
      </c>
      <c r="F7" s="284"/>
      <c r="H7" s="126" t="s">
        <v>194</v>
      </c>
      <c r="I7" s="141">
        <v>3.3</v>
      </c>
    </row>
    <row r="8" spans="1:9" s="3" customFormat="1" ht="21.75" customHeight="1" x14ac:dyDescent="0.3">
      <c r="A8" s="288"/>
      <c r="B8" s="280"/>
      <c r="C8" s="279"/>
      <c r="D8" s="280"/>
      <c r="E8" s="289"/>
      <c r="F8" s="290"/>
      <c r="I8" s="46"/>
    </row>
    <row r="9" spans="1:9" s="3" customFormat="1" ht="21.75" customHeight="1" x14ac:dyDescent="0.3">
      <c r="A9" s="281" t="s">
        <v>138</v>
      </c>
      <c r="B9" s="282"/>
      <c r="C9" s="283" t="s">
        <v>137</v>
      </c>
      <c r="D9" s="283"/>
      <c r="E9" s="285" t="s">
        <v>139</v>
      </c>
      <c r="F9" s="286"/>
      <c r="I9" s="46"/>
    </row>
    <row r="10" spans="1:9" s="3" customFormat="1" ht="21.75" customHeight="1" thickBot="1" x14ac:dyDescent="0.35">
      <c r="A10" s="279"/>
      <c r="B10" s="280"/>
      <c r="C10" s="279"/>
      <c r="D10" s="280"/>
      <c r="E10" s="277"/>
      <c r="F10" s="278"/>
      <c r="I10" s="46"/>
    </row>
    <row r="11" spans="1:9" s="3" customFormat="1" ht="19.5" customHeight="1" x14ac:dyDescent="0.3">
      <c r="A11" s="242" t="s">
        <v>52</v>
      </c>
      <c r="B11" s="243"/>
      <c r="C11" s="243"/>
      <c r="D11" s="243"/>
      <c r="E11" s="243"/>
      <c r="F11" s="244"/>
      <c r="I11" s="46"/>
    </row>
    <row r="12" spans="1:9" s="3" customFormat="1" ht="19.5" customHeight="1" x14ac:dyDescent="0.3">
      <c r="A12" s="49" t="s">
        <v>50</v>
      </c>
      <c r="B12" s="138" t="s">
        <v>51</v>
      </c>
      <c r="C12" s="77" t="s">
        <v>140</v>
      </c>
      <c r="D12" s="245" t="s">
        <v>24</v>
      </c>
      <c r="E12" s="245"/>
      <c r="F12" s="139" t="s">
        <v>25</v>
      </c>
      <c r="I12" s="46"/>
    </row>
    <row r="13" spans="1:9" s="3" customFormat="1" ht="22.5" customHeight="1" x14ac:dyDescent="0.3">
      <c r="A13" s="142"/>
      <c r="B13" s="129"/>
      <c r="C13" s="130"/>
      <c r="D13" s="252"/>
      <c r="E13" s="253"/>
      <c r="F13" s="134"/>
      <c r="I13" s="46"/>
    </row>
    <row r="14" spans="1:9" s="75" customFormat="1" ht="22.5" customHeight="1" x14ac:dyDescent="0.3">
      <c r="A14" s="246" t="s">
        <v>141</v>
      </c>
      <c r="B14" s="245"/>
      <c r="C14" s="245" t="s">
        <v>142</v>
      </c>
      <c r="D14" s="245"/>
      <c r="E14" s="138" t="s">
        <v>143</v>
      </c>
      <c r="F14" s="139" t="s">
        <v>144</v>
      </c>
      <c r="G14" s="237"/>
      <c r="H14" s="238"/>
      <c r="I14" s="76"/>
    </row>
    <row r="15" spans="1:9" s="75" customFormat="1" ht="22.5" customHeight="1" thickBot="1" x14ac:dyDescent="0.35">
      <c r="A15" s="256"/>
      <c r="B15" s="257"/>
      <c r="C15" s="254"/>
      <c r="D15" s="255"/>
      <c r="E15" s="167"/>
      <c r="F15" s="131"/>
      <c r="I15" s="76"/>
    </row>
    <row r="16" spans="1:9" s="3" customFormat="1" ht="22.5" customHeight="1" x14ac:dyDescent="0.3">
      <c r="A16" s="55"/>
      <c r="B16" s="53"/>
      <c r="C16" s="247"/>
      <c r="D16" s="248"/>
      <c r="E16" s="248"/>
      <c r="F16" s="249"/>
      <c r="I16" s="46"/>
    </row>
    <row r="17" spans="1:9" s="3" customFormat="1" ht="42" customHeight="1" x14ac:dyDescent="0.3">
      <c r="A17" s="250" t="s">
        <v>40</v>
      </c>
      <c r="B17" s="138" t="s">
        <v>26</v>
      </c>
      <c r="C17" s="138" t="s">
        <v>27</v>
      </c>
      <c r="D17" s="47" t="s">
        <v>28</v>
      </c>
      <c r="E17" s="138" t="s">
        <v>29</v>
      </c>
      <c r="F17" s="124"/>
      <c r="I17" s="46"/>
    </row>
    <row r="18" spans="1:9" s="3" customFormat="1" ht="25.5" customHeight="1" x14ac:dyDescent="0.3">
      <c r="A18" s="251"/>
      <c r="B18" s="132"/>
      <c r="C18" s="132"/>
      <c r="D18" s="132"/>
      <c r="E18" s="132"/>
      <c r="F18" s="125" t="s">
        <v>22</v>
      </c>
      <c r="I18" s="46"/>
    </row>
    <row r="19" spans="1:9" s="3" customFormat="1" ht="56.25" customHeight="1" x14ac:dyDescent="0.3">
      <c r="A19" s="49" t="s">
        <v>41</v>
      </c>
      <c r="B19" s="132"/>
      <c r="C19" s="132"/>
      <c r="D19" s="132"/>
      <c r="E19" s="198"/>
      <c r="F19" s="125" t="s">
        <v>22</v>
      </c>
      <c r="I19" s="46"/>
    </row>
    <row r="20" spans="1:9" s="83" customFormat="1" ht="22.5" customHeight="1" x14ac:dyDescent="0.3">
      <c r="A20" s="111"/>
      <c r="B20" s="112"/>
      <c r="C20" s="112"/>
      <c r="D20" s="112"/>
      <c r="E20" s="112"/>
      <c r="F20" s="113"/>
      <c r="I20" s="76"/>
    </row>
    <row r="21" spans="1:9" s="83" customFormat="1" ht="22.5" customHeight="1" x14ac:dyDescent="0.3">
      <c r="A21" s="267" t="s">
        <v>193</v>
      </c>
      <c r="B21" s="268"/>
      <c r="C21" s="112"/>
      <c r="D21" s="112"/>
      <c r="E21" s="112"/>
      <c r="F21" s="113"/>
      <c r="I21" s="76"/>
    </row>
    <row r="22" spans="1:9" s="83" customFormat="1" ht="22.5" customHeight="1" x14ac:dyDescent="0.3">
      <c r="A22" s="258"/>
      <c r="B22" s="259"/>
      <c r="C22" s="259"/>
      <c r="D22" s="259"/>
      <c r="E22" s="259"/>
      <c r="F22" s="260"/>
      <c r="I22" s="76"/>
    </row>
    <row r="23" spans="1:9" s="83" customFormat="1" ht="22.5" customHeight="1" x14ac:dyDescent="0.3">
      <c r="A23" s="261"/>
      <c r="B23" s="262"/>
      <c r="C23" s="262"/>
      <c r="D23" s="262"/>
      <c r="E23" s="262"/>
      <c r="F23" s="263"/>
      <c r="I23" s="76"/>
    </row>
    <row r="24" spans="1:9" s="83" customFormat="1" ht="22.5" customHeight="1" x14ac:dyDescent="0.3">
      <c r="A24" s="261"/>
      <c r="B24" s="262"/>
      <c r="C24" s="262"/>
      <c r="D24" s="262"/>
      <c r="E24" s="262"/>
      <c r="F24" s="263"/>
      <c r="I24" s="76"/>
    </row>
    <row r="25" spans="1:9" s="83" customFormat="1" ht="22.5" customHeight="1" x14ac:dyDescent="0.3">
      <c r="A25" s="261"/>
      <c r="B25" s="262"/>
      <c r="C25" s="262"/>
      <c r="D25" s="262"/>
      <c r="E25" s="262"/>
      <c r="F25" s="263"/>
      <c r="I25" s="76"/>
    </row>
    <row r="26" spans="1:9" s="83" customFormat="1" ht="22.5" customHeight="1" x14ac:dyDescent="0.3">
      <c r="A26" s="264"/>
      <c r="B26" s="265"/>
      <c r="C26" s="265"/>
      <c r="D26" s="265"/>
      <c r="E26" s="265"/>
      <c r="F26" s="266"/>
      <c r="I26" s="76"/>
    </row>
    <row r="27" spans="1:9" s="83" customFormat="1" ht="22.5" customHeight="1" x14ac:dyDescent="0.3">
      <c r="A27" s="111"/>
      <c r="B27" s="112"/>
      <c r="C27" s="112"/>
      <c r="D27" s="112"/>
      <c r="E27" s="112"/>
      <c r="F27" s="113"/>
      <c r="I27" s="76"/>
    </row>
    <row r="28" spans="1:9" s="83" customFormat="1" ht="22.5" customHeight="1" thickBot="1" x14ac:dyDescent="0.35">
      <c r="A28" s="143" t="s">
        <v>156</v>
      </c>
      <c r="B28" s="72"/>
      <c r="C28" s="51"/>
      <c r="D28" s="51"/>
      <c r="E28" s="112"/>
      <c r="F28" s="113"/>
      <c r="I28" s="76"/>
    </row>
    <row r="29" spans="1:9" s="83" customFormat="1" ht="22.5" customHeight="1" thickBot="1" x14ac:dyDescent="0.35">
      <c r="A29" s="116" t="s">
        <v>164</v>
      </c>
      <c r="B29" s="239" t="s">
        <v>157</v>
      </c>
      <c r="C29" s="240"/>
      <c r="D29" s="240"/>
      <c r="E29" s="240"/>
      <c r="F29" s="241"/>
      <c r="I29" s="76"/>
    </row>
    <row r="30" spans="1:9" s="83" customFormat="1" ht="22.5" customHeight="1" x14ac:dyDescent="0.3">
      <c r="A30" s="207"/>
      <c r="B30" s="269"/>
      <c r="C30" s="269"/>
      <c r="D30" s="269"/>
      <c r="E30" s="269"/>
      <c r="F30" s="270"/>
      <c r="I30" s="76"/>
    </row>
    <row r="31" spans="1:9" s="83" customFormat="1" ht="22.5" customHeight="1" x14ac:dyDescent="0.3">
      <c r="A31" s="207"/>
      <c r="B31" s="269"/>
      <c r="C31" s="269"/>
      <c r="D31" s="269"/>
      <c r="E31" s="269"/>
      <c r="F31" s="270"/>
      <c r="I31" s="76"/>
    </row>
    <row r="32" spans="1:9" s="83" customFormat="1" ht="22.5" customHeight="1" x14ac:dyDescent="0.3">
      <c r="A32" s="207"/>
      <c r="B32" s="269"/>
      <c r="C32" s="269"/>
      <c r="D32" s="269"/>
      <c r="E32" s="269"/>
      <c r="F32" s="270"/>
      <c r="I32" s="76"/>
    </row>
    <row r="33" spans="1:9" s="83" customFormat="1" ht="22.5" customHeight="1" x14ac:dyDescent="0.3">
      <c r="A33" s="207"/>
      <c r="B33" s="269"/>
      <c r="C33" s="269"/>
      <c r="D33" s="269"/>
      <c r="E33" s="269"/>
      <c r="F33" s="270"/>
      <c r="I33" s="76"/>
    </row>
    <row r="34" spans="1:9" s="83" customFormat="1" ht="22.5" customHeight="1" x14ac:dyDescent="0.3">
      <c r="A34" s="207"/>
      <c r="B34" s="269"/>
      <c r="C34" s="269"/>
      <c r="D34" s="269"/>
      <c r="E34" s="269"/>
      <c r="F34" s="270"/>
      <c r="I34" s="76"/>
    </row>
    <row r="35" spans="1:9" s="83" customFormat="1" ht="22.5" customHeight="1" x14ac:dyDescent="0.3">
      <c r="A35" s="207"/>
      <c r="B35" s="269"/>
      <c r="C35" s="269"/>
      <c r="D35" s="269"/>
      <c r="E35" s="269"/>
      <c r="F35" s="270"/>
      <c r="I35" s="76"/>
    </row>
    <row r="36" spans="1:9" s="83" customFormat="1" ht="22.5" customHeight="1" x14ac:dyDescent="0.3">
      <c r="A36" s="207"/>
      <c r="B36" s="269"/>
      <c r="C36" s="269"/>
      <c r="D36" s="269"/>
      <c r="E36" s="269"/>
      <c r="F36" s="270"/>
      <c r="I36" s="76"/>
    </row>
    <row r="37" spans="1:9" s="83" customFormat="1" ht="22.5" customHeight="1" x14ac:dyDescent="0.3">
      <c r="A37" s="207"/>
      <c r="B37" s="269"/>
      <c r="C37" s="269"/>
      <c r="D37" s="269"/>
      <c r="E37" s="269"/>
      <c r="F37" s="270"/>
      <c r="I37" s="76"/>
    </row>
    <row r="38" spans="1:9" s="83" customFormat="1" ht="22.5" customHeight="1" x14ac:dyDescent="0.3">
      <c r="A38" s="117"/>
      <c r="B38" s="114"/>
      <c r="C38" s="114"/>
      <c r="D38" s="114"/>
      <c r="E38" s="114"/>
      <c r="F38" s="115"/>
      <c r="I38" s="76"/>
    </row>
    <row r="39" spans="1:9" s="83" customFormat="1" ht="22.5" customHeight="1" x14ac:dyDescent="0.3">
      <c r="A39" s="189" t="s">
        <v>195</v>
      </c>
      <c r="B39" s="114"/>
      <c r="C39" s="114"/>
      <c r="D39" s="114"/>
      <c r="E39" s="114"/>
      <c r="F39" s="115"/>
      <c r="I39" s="76"/>
    </row>
    <row r="40" spans="1:9" s="83" customFormat="1" ht="22.5" customHeight="1" x14ac:dyDescent="0.3">
      <c r="A40" s="258"/>
      <c r="B40" s="259"/>
      <c r="C40" s="259"/>
      <c r="D40" s="259"/>
      <c r="E40" s="259"/>
      <c r="F40" s="260"/>
      <c r="I40" s="76"/>
    </row>
    <row r="41" spans="1:9" s="83" customFormat="1" ht="22.5" customHeight="1" x14ac:dyDescent="0.3">
      <c r="A41" s="261"/>
      <c r="B41" s="262"/>
      <c r="C41" s="262"/>
      <c r="D41" s="262"/>
      <c r="E41" s="262"/>
      <c r="F41" s="263"/>
      <c r="I41" s="76"/>
    </row>
    <row r="42" spans="1:9" s="83" customFormat="1" ht="22.5" customHeight="1" x14ac:dyDescent="0.3">
      <c r="A42" s="261"/>
      <c r="B42" s="262"/>
      <c r="C42" s="262"/>
      <c r="D42" s="262"/>
      <c r="E42" s="262"/>
      <c r="F42" s="263"/>
      <c r="I42" s="76"/>
    </row>
    <row r="43" spans="1:9" s="83" customFormat="1" ht="22.5" customHeight="1" x14ac:dyDescent="0.3">
      <c r="A43" s="261"/>
      <c r="B43" s="262"/>
      <c r="C43" s="262"/>
      <c r="D43" s="262"/>
      <c r="E43" s="262"/>
      <c r="F43" s="263"/>
      <c r="I43" s="76"/>
    </row>
    <row r="44" spans="1:9" s="83" customFormat="1" ht="22.5" customHeight="1" x14ac:dyDescent="0.3">
      <c r="A44" s="264"/>
      <c r="B44" s="265"/>
      <c r="C44" s="265"/>
      <c r="D44" s="265"/>
      <c r="E44" s="265"/>
      <c r="F44" s="266"/>
      <c r="I44" s="76"/>
    </row>
    <row r="45" spans="1:9" s="3" customFormat="1" ht="20.100000000000001" customHeight="1" x14ac:dyDescent="0.3">
      <c r="A45" s="50"/>
      <c r="B45" s="51"/>
      <c r="C45" s="51"/>
      <c r="D45" s="51"/>
      <c r="E45" s="51"/>
      <c r="F45" s="52"/>
      <c r="I45" s="46"/>
    </row>
    <row r="46" spans="1:9" s="3" customFormat="1" ht="21.75" customHeight="1" x14ac:dyDescent="0.3">
      <c r="A46" s="45" t="s">
        <v>30</v>
      </c>
      <c r="B46" s="53"/>
      <c r="C46" s="53"/>
      <c r="D46" s="53"/>
      <c r="E46" s="53"/>
      <c r="F46" s="54"/>
      <c r="I46" s="46"/>
    </row>
    <row r="47" spans="1:9" s="3" customFormat="1" ht="46.5" customHeight="1" x14ac:dyDescent="0.3">
      <c r="A47" s="274" t="s">
        <v>38</v>
      </c>
      <c r="B47" s="275"/>
      <c r="C47" s="275"/>
      <c r="D47" s="275"/>
      <c r="E47" s="275"/>
      <c r="F47" s="276"/>
      <c r="I47" s="46"/>
    </row>
    <row r="48" spans="1:9" s="3" customFormat="1" ht="26.25" customHeight="1" x14ac:dyDescent="0.3">
      <c r="A48" s="274" t="s">
        <v>48</v>
      </c>
      <c r="B48" s="275"/>
      <c r="C48" s="275"/>
      <c r="D48" s="275"/>
      <c r="E48" s="275"/>
      <c r="F48" s="276"/>
      <c r="I48" s="46"/>
    </row>
    <row r="49" spans="1:9" s="3" customFormat="1" ht="21" customHeight="1" x14ac:dyDescent="0.3">
      <c r="A49" s="55"/>
      <c r="B49" s="53"/>
      <c r="C49" s="53"/>
      <c r="D49" s="53"/>
      <c r="E49" s="53"/>
      <c r="F49" s="54"/>
      <c r="I49" s="46"/>
    </row>
    <row r="50" spans="1:9" s="3" customFormat="1" ht="30" customHeight="1" x14ac:dyDescent="0.3">
      <c r="A50" s="49" t="s">
        <v>31</v>
      </c>
      <c r="B50" s="138" t="s">
        <v>32</v>
      </c>
      <c r="C50" s="138" t="s">
        <v>33</v>
      </c>
      <c r="D50" s="138" t="s">
        <v>34</v>
      </c>
      <c r="E50" s="138" t="s">
        <v>35</v>
      </c>
      <c r="F50" s="139" t="s">
        <v>36</v>
      </c>
      <c r="I50" s="46"/>
    </row>
    <row r="51" spans="1:9" s="3" customFormat="1" ht="29.25" customHeight="1" x14ac:dyDescent="0.3">
      <c r="A51" s="56" t="s">
        <v>42</v>
      </c>
      <c r="B51" s="57" t="s">
        <v>43</v>
      </c>
      <c r="C51" s="57" t="s">
        <v>44</v>
      </c>
      <c r="D51" s="57" t="s">
        <v>45</v>
      </c>
      <c r="E51" s="58" t="s">
        <v>46</v>
      </c>
      <c r="F51" s="48" t="s">
        <v>47</v>
      </c>
      <c r="I51" s="46"/>
    </row>
    <row r="52" spans="1:9" s="3" customFormat="1" ht="30.75" customHeight="1" x14ac:dyDescent="0.3">
      <c r="A52" s="168"/>
      <c r="B52" s="169"/>
      <c r="C52" s="135"/>
      <c r="D52" s="135"/>
      <c r="E52" s="136"/>
      <c r="F52" s="134"/>
      <c r="I52" s="46"/>
    </row>
    <row r="53" spans="1:9" s="3" customFormat="1" ht="41.25" customHeight="1" thickBot="1" x14ac:dyDescent="0.35">
      <c r="A53" s="133" t="s">
        <v>37</v>
      </c>
      <c r="B53" s="271"/>
      <c r="C53" s="272"/>
      <c r="D53" s="272"/>
      <c r="E53" s="272"/>
      <c r="F53" s="273"/>
      <c r="I53" s="46"/>
    </row>
    <row r="54" spans="1:9" ht="20.100000000000001" customHeight="1" x14ac:dyDescent="0.25"/>
    <row r="55" spans="1:9" ht="20.100000000000001" customHeight="1" x14ac:dyDescent="0.3">
      <c r="A55" s="189" t="s">
        <v>199</v>
      </c>
    </row>
    <row r="56" spans="1:9" s="191" customFormat="1" ht="20.100000000000001" customHeight="1" x14ac:dyDescent="0.25">
      <c r="A56" s="258"/>
      <c r="B56" s="259"/>
      <c r="C56" s="259"/>
      <c r="D56" s="259"/>
      <c r="E56" s="259"/>
      <c r="F56" s="260"/>
      <c r="I56" s="82"/>
    </row>
    <row r="57" spans="1:9" s="191" customFormat="1" ht="20.100000000000001" customHeight="1" x14ac:dyDescent="0.25">
      <c r="A57" s="261"/>
      <c r="B57" s="262"/>
      <c r="C57" s="262"/>
      <c r="D57" s="262"/>
      <c r="E57" s="262"/>
      <c r="F57" s="263"/>
      <c r="I57" s="82"/>
    </row>
    <row r="58" spans="1:9" s="191" customFormat="1" ht="20.100000000000001" customHeight="1" x14ac:dyDescent="0.25">
      <c r="A58" s="261"/>
      <c r="B58" s="262"/>
      <c r="C58" s="262"/>
      <c r="D58" s="262"/>
      <c r="E58" s="262"/>
      <c r="F58" s="263"/>
      <c r="I58" s="82"/>
    </row>
    <row r="59" spans="1:9" s="191" customFormat="1" ht="20.100000000000001" customHeight="1" x14ac:dyDescent="0.25">
      <c r="A59" s="261"/>
      <c r="B59" s="262"/>
      <c r="C59" s="262"/>
      <c r="D59" s="262"/>
      <c r="E59" s="262"/>
      <c r="F59" s="263"/>
      <c r="I59" s="82"/>
    </row>
    <row r="60" spans="1:9" s="191" customFormat="1" ht="20.100000000000001" customHeight="1" x14ac:dyDescent="0.25">
      <c r="I60" s="82"/>
    </row>
    <row r="61" spans="1:9" ht="20.100000000000001" customHeight="1" x14ac:dyDescent="0.25"/>
    <row r="62" spans="1:9" s="25" customFormat="1" ht="22.5" customHeight="1" x14ac:dyDescent="0.35">
      <c r="A62" s="300" t="str">
        <f>IF(BuildingName="","Enter Building Name Above",BuildingName)</f>
        <v>Enter Building Name Above</v>
      </c>
      <c r="B62" s="300"/>
      <c r="C62" s="300"/>
      <c r="D62" s="300"/>
      <c r="E62" s="300"/>
      <c r="F62" s="300"/>
      <c r="I62" s="26"/>
    </row>
    <row r="63" spans="1:9" s="25" customFormat="1" ht="22.5" customHeight="1" thickBot="1" x14ac:dyDescent="0.4">
      <c r="A63" s="24"/>
      <c r="I63" s="26"/>
    </row>
    <row r="64" spans="1:9" s="25" customFormat="1" ht="22.5" customHeight="1" thickBot="1" x14ac:dyDescent="0.4">
      <c r="A64" s="24" t="s">
        <v>155</v>
      </c>
      <c r="B64" s="27"/>
      <c r="C64" s="27"/>
      <c r="D64" s="127">
        <f>SquareFeet</f>
        <v>0</v>
      </c>
      <c r="I64" s="26"/>
    </row>
    <row r="65" spans="1:15" s="25" customFormat="1" ht="22.5" customHeight="1" x14ac:dyDescent="0.35">
      <c r="A65" s="24"/>
      <c r="B65" s="27"/>
      <c r="C65" s="27"/>
      <c r="D65" s="28"/>
      <c r="I65" s="26"/>
    </row>
    <row r="66" spans="1:15" s="25" customFormat="1" ht="22.5" customHeight="1" x14ac:dyDescent="0.35">
      <c r="A66" s="29" t="str">
        <f>IF(C167="", "Year 1 Natural Gas Consumption (Therms)", CONCATENATE(C167, " Natural Gas Consumption (Therms)"))</f>
        <v>Year 1 Natural Gas Consumption (Therms)</v>
      </c>
      <c r="B66" s="27"/>
      <c r="C66" s="27"/>
      <c r="F66" s="30">
        <f>NGThermsTotal1</f>
        <v>0</v>
      </c>
      <c r="I66" s="26"/>
    </row>
    <row r="67" spans="1:15" s="25" customFormat="1" ht="22.5" customHeight="1" x14ac:dyDescent="0.35">
      <c r="A67" s="29" t="str">
        <f>IF(C167="", "Year 1 Natural Gas Cost ($)", CONCATENATE(C167, " Natural Gas Cost ($)"))</f>
        <v>Year 1 Natural Gas Cost ($)</v>
      </c>
      <c r="B67" s="27"/>
      <c r="C67" s="27"/>
      <c r="F67" s="31">
        <f>NGCostTotal1</f>
        <v>0</v>
      </c>
      <c r="I67" s="26"/>
      <c r="K67" s="27"/>
    </row>
    <row r="68" spans="1:15" s="25" customFormat="1" ht="22.5" customHeight="1" x14ac:dyDescent="0.35">
      <c r="A68" s="29" t="str">
        <f>IF(C248="", "Year 1 Electric Consumption (kWh)", CONCATENATE(C248, " Electric Consumption (kWh)"))</f>
        <v>Year 1 Electric Consumption (kWh)</v>
      </c>
      <c r="B68" s="27"/>
      <c r="C68" s="27"/>
      <c r="F68" s="32">
        <f>ElectrickWhTotal1</f>
        <v>0</v>
      </c>
      <c r="I68" s="26"/>
      <c r="K68" s="27"/>
    </row>
    <row r="69" spans="1:15" s="25" customFormat="1" ht="22.5" customHeight="1" x14ac:dyDescent="0.35">
      <c r="A69" s="29" t="str">
        <f>IF(C248="", "Year 1 Electric Cost ($)", CONCATENATE(C248, " Electric Cost ($)"))</f>
        <v>Year 1 Electric Cost ($)</v>
      </c>
      <c r="B69" s="27"/>
      <c r="C69" s="27"/>
      <c r="F69" s="32">
        <f>ElecCostTotal1</f>
        <v>0</v>
      </c>
      <c r="I69" s="26"/>
      <c r="K69" s="27"/>
      <c r="L69" s="28"/>
      <c r="O69" s="28"/>
    </row>
    <row r="70" spans="1:15" s="25" customFormat="1" ht="22.5" customHeight="1" x14ac:dyDescent="0.35">
      <c r="A70" s="29" t="str">
        <f>IF(C328="", "Year 1 Oil #1 Consumption (Therms)", CONCATENATE(C328, " Oil #1 Consumption (Therms)"))</f>
        <v>Year 1 Oil #1 Consumption (Therms)</v>
      </c>
      <c r="B70" s="27"/>
      <c r="C70" s="27"/>
      <c r="F70" s="30">
        <f>Oil1ThermTotal1</f>
        <v>0</v>
      </c>
      <c r="I70" s="26"/>
      <c r="K70" s="27"/>
      <c r="L70" s="28"/>
      <c r="O70" s="28"/>
    </row>
    <row r="71" spans="1:15" s="25" customFormat="1" ht="22.5" customHeight="1" x14ac:dyDescent="0.35">
      <c r="A71" s="29" t="str">
        <f>IF(C328="", "Year 1 Oil #1 Cost ($)", CONCATENATE(C328, " Oil #1 Cost ($)"))</f>
        <v>Year 1 Oil #1 Cost ($)</v>
      </c>
      <c r="B71" s="27"/>
      <c r="C71" s="27"/>
      <c r="F71" s="31">
        <f>Oil1CostTotal1</f>
        <v>0</v>
      </c>
      <c r="I71" s="26"/>
      <c r="K71" s="27"/>
      <c r="L71" s="28"/>
      <c r="O71" s="28"/>
    </row>
    <row r="72" spans="1:15" s="25" customFormat="1" ht="22.5" customHeight="1" x14ac:dyDescent="0.35">
      <c r="A72" s="29" t="str">
        <f>IF(C421="", "Year 1 Oil #2 Consumption (Therms)", CONCATENATE(C421, " Oil #2 Consumption (Therms)"))</f>
        <v>Year 1 Oil #2 Consumption (Therms)</v>
      </c>
      <c r="B72" s="27"/>
      <c r="C72" s="27"/>
      <c r="F72" s="30">
        <f>Oil2ThermTotal1</f>
        <v>0</v>
      </c>
      <c r="I72" s="26"/>
      <c r="K72" s="27"/>
      <c r="L72" s="28"/>
      <c r="O72" s="28"/>
    </row>
    <row r="73" spans="1:15" s="25" customFormat="1" ht="22.5" customHeight="1" x14ac:dyDescent="0.35">
      <c r="A73" s="29" t="str">
        <f>IF(C421="", "Year 1 Oil #2 Cost ($)", CONCATENATE(C421, " Oil #2 Cost ($)"))</f>
        <v>Year 1 Oil #2 Cost ($)</v>
      </c>
      <c r="B73" s="27"/>
      <c r="C73" s="27"/>
      <c r="F73" s="31">
        <f>Oil2CostTotal1</f>
        <v>0</v>
      </c>
      <c r="I73" s="26"/>
      <c r="K73" s="27"/>
      <c r="L73" s="28"/>
      <c r="O73" s="28"/>
    </row>
    <row r="74" spans="1:15" s="25" customFormat="1" ht="22.5" customHeight="1" x14ac:dyDescent="0.35">
      <c r="A74" s="29" t="str">
        <f>IF(C516="", "Year 1 Propane Consumption (Therms)", CONCATENATE(C516, " Propane Consumption (Therms)"))</f>
        <v>Year 1 Propane Consumption (Therms)</v>
      </c>
      <c r="B74" s="27"/>
      <c r="C74" s="27"/>
      <c r="F74" s="30">
        <f>PropThermTotal1</f>
        <v>0</v>
      </c>
      <c r="I74" s="26"/>
      <c r="K74" s="27"/>
      <c r="L74" s="28"/>
      <c r="O74" s="28"/>
    </row>
    <row r="75" spans="1:15" s="25" customFormat="1" ht="22.5" customHeight="1" x14ac:dyDescent="0.35">
      <c r="A75" s="29" t="str">
        <f>IF(C516="", "Year 1 Propane Cost ($)", CONCATENATE(C516, " Propane Cost ($)"))</f>
        <v>Year 1 Propane Cost ($)</v>
      </c>
      <c r="B75" s="27"/>
      <c r="C75" s="27"/>
      <c r="F75" s="30">
        <f>PropCostTotal1</f>
        <v>0</v>
      </c>
      <c r="I75" s="26"/>
      <c r="K75" s="27"/>
      <c r="L75" s="28"/>
      <c r="O75" s="28"/>
    </row>
    <row r="76" spans="1:15" s="25" customFormat="1" ht="22.5" customHeight="1" x14ac:dyDescent="0.35">
      <c r="A76" s="29" t="str">
        <f>IF(C610="", "Year 1 Coal Consumption (Therms)", CONCATENATE(C610, " Coal Consumption (Therms)"))</f>
        <v>Year 1 Coal Consumption (Therms)</v>
      </c>
      <c r="B76" s="27"/>
      <c r="C76" s="27"/>
      <c r="F76" s="30">
        <f>CoalThermTotal1</f>
        <v>0</v>
      </c>
      <c r="I76" s="26"/>
      <c r="K76" s="27"/>
      <c r="L76" s="28"/>
      <c r="O76" s="28"/>
    </row>
    <row r="77" spans="1:15" s="25" customFormat="1" ht="22.5" customHeight="1" x14ac:dyDescent="0.35">
      <c r="A77" s="29" t="str">
        <f>IF(C610="", "Year 1 Coal Cost ($)", CONCATENATE(C610, " Coal Cost ($)"))</f>
        <v>Year 1 Coal Cost ($)</v>
      </c>
      <c r="B77" s="27"/>
      <c r="C77" s="27"/>
      <c r="F77" s="30">
        <f>CoalCostTotal1</f>
        <v>0</v>
      </c>
      <c r="I77" s="26"/>
      <c r="K77" s="27"/>
      <c r="L77" s="28"/>
      <c r="O77" s="28"/>
    </row>
    <row r="78" spans="1:15" s="25" customFormat="1" ht="22.5" customHeight="1" x14ac:dyDescent="0.35">
      <c r="A78" s="29" t="str">
        <f>IF(C704="", "Year 1 Wood (Spruce) Consumption (Therms)", CONCATENATE(C704, " Wood (Spruce) Consumption (Therms)"))</f>
        <v>Year 1 Wood (Spruce) Consumption (Therms)</v>
      </c>
      <c r="B78" s="27"/>
      <c r="C78" s="27"/>
      <c r="F78" s="30">
        <f>SpruceThermTotal1</f>
        <v>0</v>
      </c>
      <c r="I78" s="26"/>
      <c r="K78" s="27"/>
      <c r="L78" s="28"/>
      <c r="O78" s="28"/>
    </row>
    <row r="79" spans="1:15" s="25" customFormat="1" ht="22.5" customHeight="1" x14ac:dyDescent="0.35">
      <c r="A79" s="29" t="str">
        <f>IF(C704="", "Year 1 Wood (Spruce) Cost ($)", CONCATENATE(C704, " Wood (Spruce) Cost ($)"))</f>
        <v>Year 1 Wood (Spruce) Cost ($)</v>
      </c>
      <c r="B79" s="27"/>
      <c r="C79" s="27"/>
      <c r="F79" s="30">
        <f>SpruceThermTotal1</f>
        <v>0</v>
      </c>
      <c r="I79" s="26"/>
      <c r="K79" s="27"/>
      <c r="L79" s="28"/>
      <c r="O79" s="28"/>
    </row>
    <row r="80" spans="1:15" s="25" customFormat="1" ht="22.5" customHeight="1" x14ac:dyDescent="0.35">
      <c r="A80" s="29" t="str">
        <f>IF(C798="", "Year 1 Wood (Birch) Consumption (Therms)", CONCATENATE(C798, " Wood (Birch) Consumption (Therms)"))</f>
        <v>Year 1 Wood (Birch) Consumption (Therms)</v>
      </c>
      <c r="B80" s="27"/>
      <c r="C80" s="27"/>
      <c r="F80" s="30">
        <f>BirchThermTotal1</f>
        <v>0</v>
      </c>
      <c r="I80" s="26"/>
      <c r="K80" s="27"/>
      <c r="L80" s="28"/>
      <c r="O80" s="28"/>
    </row>
    <row r="81" spans="1:15" s="25" customFormat="1" ht="22.5" customHeight="1" x14ac:dyDescent="0.35">
      <c r="A81" s="29" t="str">
        <f>IF(C798="", "Year 1 Wood (Birch) Cost ($)", CONCATENATE(C798, " Wood (Birch) Cost ($)"))</f>
        <v>Year 1 Wood (Birch) Cost ($)</v>
      </c>
      <c r="B81" s="27"/>
      <c r="C81" s="27"/>
      <c r="F81" s="30">
        <f>BirchCostTotal1</f>
        <v>0</v>
      </c>
      <c r="I81" s="26"/>
      <c r="K81" s="27"/>
      <c r="L81" s="28"/>
      <c r="O81" s="28"/>
    </row>
    <row r="82" spans="1:15" s="25" customFormat="1" ht="22.5" customHeight="1" x14ac:dyDescent="0.35">
      <c r="A82" s="29" t="str">
        <f>IF(C892="", "Year 1 Steam Consumption (Therms)", CONCATENATE(C892, " Steam Consumption (Therms)"))</f>
        <v>Year 1 Steam Consumption (Therms)</v>
      </c>
      <c r="B82" s="27"/>
      <c r="C82" s="27"/>
      <c r="F82" s="30">
        <f>SteamThermTotal1</f>
        <v>0</v>
      </c>
      <c r="I82" s="26"/>
      <c r="K82" s="27"/>
      <c r="L82" s="28"/>
      <c r="O82" s="28"/>
    </row>
    <row r="83" spans="1:15" s="25" customFormat="1" ht="22.5" customHeight="1" x14ac:dyDescent="0.35">
      <c r="A83" s="29" t="str">
        <f>IF(C892="", "Year 1 Steam Cost ($)", CONCATENATE(C892, " Steam Cost ($)"))</f>
        <v>Year 1 Steam Cost ($)</v>
      </c>
      <c r="B83" s="27"/>
      <c r="C83" s="27"/>
      <c r="F83" s="30">
        <f>SteamCostTotal1</f>
        <v>0</v>
      </c>
      <c r="I83" s="26"/>
      <c r="K83" s="27"/>
      <c r="L83" s="28"/>
      <c r="O83" s="28"/>
    </row>
    <row r="84" spans="1:15" s="25" customFormat="1" ht="22.5" customHeight="1" x14ac:dyDescent="0.35">
      <c r="A84" s="29" t="str">
        <f>IF(C986="", "Year 1 Hot Water Consumption (Therms)", CONCATENATE(C986, " Hot Water Consumption (Therms)"))</f>
        <v>Year 1 Hot Water Consumption (Therms)</v>
      </c>
      <c r="B84" s="27"/>
      <c r="C84" s="27"/>
      <c r="F84" s="30">
        <f>HWThermTotal1</f>
        <v>0</v>
      </c>
      <c r="I84" s="26"/>
      <c r="K84" s="27"/>
      <c r="L84" s="28"/>
      <c r="O84" s="28"/>
    </row>
    <row r="85" spans="1:15" s="25" customFormat="1" ht="22.5" customHeight="1" x14ac:dyDescent="0.35">
      <c r="A85" s="29" t="str">
        <f>IF(C986="", "Year 1 Hot Water Cost ($)", CONCATENATE(C986, " Hot Water Cost ($)"))</f>
        <v>Year 1 Hot Water Cost ($)</v>
      </c>
      <c r="B85" s="27"/>
      <c r="C85" s="27"/>
      <c r="F85" s="30">
        <f>HWCostTotal1</f>
        <v>0</v>
      </c>
      <c r="I85" s="26"/>
      <c r="K85" s="27"/>
      <c r="L85" s="28"/>
      <c r="O85" s="28"/>
    </row>
    <row r="86" spans="1:15" s="25" customFormat="1" ht="22.5" customHeight="1" x14ac:dyDescent="0.35">
      <c r="A86" s="303" t="s">
        <v>202</v>
      </c>
      <c r="B86" s="303"/>
      <c r="C86" s="27"/>
      <c r="F86" s="33">
        <f>((F66+F70+F74+F76+F78+F82)*100000+F68*3413)/1000</f>
        <v>0</v>
      </c>
      <c r="I86" s="26"/>
      <c r="K86" s="27"/>
      <c r="L86" s="27"/>
      <c r="O86" s="34"/>
    </row>
    <row r="87" spans="1:15" s="25" customFormat="1" ht="22.5" customHeight="1" x14ac:dyDescent="0.35">
      <c r="A87" s="303" t="s">
        <v>203</v>
      </c>
      <c r="B87" s="303"/>
      <c r="C87" s="28"/>
      <c r="F87" s="32">
        <f>F67+F69+F71+F75+F77+F79+F83</f>
        <v>0</v>
      </c>
      <c r="I87" s="26"/>
      <c r="K87" s="27"/>
      <c r="L87" s="27"/>
      <c r="O87" s="35"/>
    </row>
    <row r="88" spans="1:15" s="25" customFormat="1" ht="22.5" customHeight="1" x14ac:dyDescent="0.35">
      <c r="A88" s="236" t="s">
        <v>16</v>
      </c>
      <c r="B88" s="236"/>
      <c r="C88" s="236"/>
      <c r="I88" s="26"/>
      <c r="K88" s="27"/>
      <c r="L88" s="27"/>
      <c r="O88" s="37"/>
    </row>
    <row r="89" spans="1:15" s="25" customFormat="1" ht="22.5" customHeight="1" x14ac:dyDescent="0.35">
      <c r="B89" s="36" t="str">
        <f>IF(C167="", "Year 1 Natural Gas (kBtu/sf) ", CONCATENATE(C167, " Natural Gas (kBtu/sf) "))</f>
        <v xml:space="preserve">Year 1 Natural Gas (kBtu/sf) </v>
      </c>
      <c r="C89" s="38"/>
      <c r="D89" s="38"/>
      <c r="E89" s="38"/>
      <c r="F89" s="192" t="e">
        <f>(F66*100000)/1000/$D$64</f>
        <v>#DIV/0!</v>
      </c>
      <c r="I89" s="26"/>
      <c r="K89" s="27"/>
      <c r="L89" s="27"/>
      <c r="N89" s="37"/>
      <c r="O89" s="32"/>
    </row>
    <row r="90" spans="1:15" s="25" customFormat="1" ht="22.5" customHeight="1" x14ac:dyDescent="0.35">
      <c r="B90" s="36" t="str">
        <f>IF(C248="", "Year 1 Electricity (kBtu/sf)", CONCATENATE(C248, " Electricity (kBtu/sf)"))</f>
        <v>Year 1 Electricity (kBtu/sf)</v>
      </c>
      <c r="F90" s="192" t="e">
        <f>(F68*3413)/1000/$D$64</f>
        <v>#DIV/0!</v>
      </c>
      <c r="I90" s="26"/>
      <c r="K90" s="27"/>
      <c r="L90" s="27"/>
      <c r="N90" s="37"/>
      <c r="O90" s="39"/>
    </row>
    <row r="91" spans="1:15" s="25" customFormat="1" ht="22.5" customHeight="1" x14ac:dyDescent="0.35">
      <c r="B91" s="36" t="str">
        <f>IF(C328="", "Year 1 Oil #1 (kBtu/sf) ", CONCATENATE(C328, " Oil #1 (kBtu/sf) "))</f>
        <v xml:space="preserve">Year 1 Oil #1 (kBtu/sf) </v>
      </c>
      <c r="C91" s="38"/>
      <c r="D91" s="38"/>
      <c r="E91" s="38"/>
      <c r="F91" s="192" t="e">
        <f>(F70*100000)/1000/$D$64</f>
        <v>#DIV/0!</v>
      </c>
      <c r="I91" s="26"/>
      <c r="K91" s="27"/>
      <c r="L91" s="27"/>
      <c r="N91" s="37"/>
      <c r="O91" s="39"/>
    </row>
    <row r="92" spans="1:15" s="25" customFormat="1" ht="22.5" customHeight="1" x14ac:dyDescent="0.35">
      <c r="B92" s="36" t="str">
        <f>IF(C421="", "Year 1 Oil #2 (kBtu/sf)", CONCATENATE(C421, " Oil #2 (kBtu/sf) "))</f>
        <v>Year 1 Oil #2 (kBtu/sf)</v>
      </c>
      <c r="C92" s="38"/>
      <c r="D92" s="38"/>
      <c r="E92" s="38"/>
      <c r="F92" s="192" t="e">
        <f>(F72*100000)/1000/$D$64</f>
        <v>#DIV/0!</v>
      </c>
      <c r="I92" s="26"/>
      <c r="K92" s="27"/>
      <c r="L92" s="27"/>
      <c r="N92" s="37"/>
      <c r="O92" s="39"/>
    </row>
    <row r="93" spans="1:15" s="25" customFormat="1" ht="22.5" customHeight="1" x14ac:dyDescent="0.35">
      <c r="B93" s="36" t="str">
        <f>IF(C516="", "Year 1 Propane (kBtu/sf) ", CONCATENATE(C516, " Propane (kBtu/sf) "))</f>
        <v xml:space="preserve">Year 1 Propane (kBtu/sf) </v>
      </c>
      <c r="C93" s="38"/>
      <c r="D93" s="38"/>
      <c r="E93" s="38"/>
      <c r="F93" s="192" t="e">
        <f>(F74*100000)/1000/$D$64</f>
        <v>#DIV/0!</v>
      </c>
      <c r="I93" s="26"/>
      <c r="K93" s="27"/>
      <c r="L93" s="27"/>
      <c r="N93" s="37"/>
      <c r="O93" s="39"/>
    </row>
    <row r="94" spans="1:15" s="25" customFormat="1" ht="22.5" customHeight="1" x14ac:dyDescent="0.35">
      <c r="B94" s="36" t="str">
        <f>IF(C610="", "Year 1 Coal (kBtu/sf)", CONCATENATE(C610, " Coal (kBtu/sf)"))</f>
        <v>Year 1 Coal (kBtu/sf)</v>
      </c>
      <c r="C94" s="38"/>
      <c r="D94" s="38"/>
      <c r="E94" s="38"/>
      <c r="F94" s="192" t="e">
        <f>(F76*100000)/1000/$D$64</f>
        <v>#DIV/0!</v>
      </c>
      <c r="I94" s="26"/>
      <c r="K94" s="27"/>
      <c r="L94" s="27"/>
      <c r="N94" s="37"/>
      <c r="O94" s="39"/>
    </row>
    <row r="95" spans="1:15" s="25" customFormat="1" ht="22.5" customHeight="1" x14ac:dyDescent="0.35">
      <c r="B95" s="36" t="str">
        <f>IF(C704="", "Year 1 Wood (Spruce) (kBtu/sf)", CONCATENATE(C704, " Wood (Spruce) (kBtu/sf)"))</f>
        <v>Year 1 Wood (Spruce) (kBtu/sf)</v>
      </c>
      <c r="C95" s="38"/>
      <c r="D95" s="38"/>
      <c r="E95" s="38"/>
      <c r="F95" s="192" t="e">
        <f>(F78*100000)/1000/$D$64</f>
        <v>#DIV/0!</v>
      </c>
      <c r="I95" s="26"/>
      <c r="K95" s="27"/>
      <c r="L95" s="27"/>
      <c r="N95" s="37"/>
      <c r="O95" s="39"/>
    </row>
    <row r="96" spans="1:15" s="25" customFormat="1" ht="22.5" customHeight="1" x14ac:dyDescent="0.35">
      <c r="B96" s="36" t="str">
        <f>IF(C798="", "Year 1 Wood (Birch) (kBtu/sf)", CONCATENATE(C798, " Wood (Birch) (kBtu/sf)"))</f>
        <v>Year 1 Wood (Birch) (kBtu/sf)</v>
      </c>
      <c r="C96" s="38"/>
      <c r="D96" s="38"/>
      <c r="E96" s="38"/>
      <c r="F96" s="192" t="e">
        <f>(F80*100000)/1000/$D$64</f>
        <v>#DIV/0!</v>
      </c>
      <c r="I96" s="26"/>
      <c r="K96" s="27"/>
      <c r="L96" s="27"/>
      <c r="N96" s="37"/>
      <c r="O96" s="39"/>
    </row>
    <row r="97" spans="1:15" s="25" customFormat="1" ht="22.5" customHeight="1" x14ac:dyDescent="0.35">
      <c r="B97" s="36" t="str">
        <f>IF(C892="", "Year 1 Steam (kBtu/sf)", CONCATENATE(C892, " Steam (kBtu/sf)"))</f>
        <v>Year 1 Steam (kBtu/sf)</v>
      </c>
      <c r="C97" s="38"/>
      <c r="D97" s="38"/>
      <c r="E97" s="38"/>
      <c r="F97" s="192" t="e">
        <f>(F82*100000)/1000/$D$64</f>
        <v>#DIV/0!</v>
      </c>
      <c r="I97" s="26"/>
      <c r="K97" s="27"/>
      <c r="L97" s="27"/>
      <c r="N97" s="37"/>
      <c r="O97" s="39"/>
    </row>
    <row r="98" spans="1:15" s="25" customFormat="1" ht="22.5" customHeight="1" x14ac:dyDescent="0.35">
      <c r="B98" s="36" t="str">
        <f>IF(C986="", "Year 1 Hot Water (kBtu/sf)", CONCATENATE(C986, " Hot Water (kBtu/sf)"))</f>
        <v>Year 1 Hot Water (kBtu/sf)</v>
      </c>
      <c r="C98" s="38"/>
      <c r="D98" s="38"/>
      <c r="E98" s="38"/>
      <c r="F98" s="192" t="e">
        <f>(F84*100000)/1000/$D$64</f>
        <v>#DIV/0!</v>
      </c>
      <c r="I98" s="26"/>
      <c r="K98" s="27"/>
      <c r="L98" s="27"/>
      <c r="N98" s="37"/>
      <c r="O98" s="39"/>
    </row>
    <row r="99" spans="1:15" s="25" customFormat="1" ht="22.5" customHeight="1" x14ac:dyDescent="0.35">
      <c r="B99" s="38" t="s">
        <v>204</v>
      </c>
      <c r="C99" s="28"/>
      <c r="D99" s="37"/>
      <c r="F99" s="194" t="e">
        <f>F86/$D$64</f>
        <v>#DIV/0!</v>
      </c>
      <c r="I99" s="26"/>
    </row>
    <row r="100" spans="1:15" s="25" customFormat="1" ht="22.5" customHeight="1" x14ac:dyDescent="0.35">
      <c r="A100" s="236" t="s">
        <v>17</v>
      </c>
      <c r="B100" s="236"/>
      <c r="C100" s="236"/>
      <c r="F100" s="40"/>
      <c r="I100" s="26"/>
    </row>
    <row r="101" spans="1:15" s="25" customFormat="1" ht="22.5" customHeight="1" x14ac:dyDescent="0.35">
      <c r="B101" s="36" t="str">
        <f>IF(C167="", "Year 1 Natural Gas Cost Index ($/sf) ", CONCATENATE(C167, " Natural Gas Cost Index ($/sf) "))</f>
        <v xml:space="preserve">Year 1 Natural Gas Cost Index ($/sf) </v>
      </c>
      <c r="F101" s="41" t="e">
        <f>F67/$D$64</f>
        <v>#DIV/0!</v>
      </c>
      <c r="I101" s="26"/>
    </row>
    <row r="102" spans="1:15" s="25" customFormat="1" ht="22.5" customHeight="1" x14ac:dyDescent="0.35">
      <c r="B102" s="36" t="str">
        <f>IF(C248="", "Year 1 Electric Cost Index ($/sf)", CONCATENATE(C248, " Electric Cost Index ($/sf)"))</f>
        <v>Year 1 Electric Cost Index ($/sf)</v>
      </c>
      <c r="F102" s="41" t="e">
        <f>F69/$D$64</f>
        <v>#DIV/0!</v>
      </c>
      <c r="I102" s="26"/>
    </row>
    <row r="103" spans="1:15" s="25" customFormat="1" ht="22.5" customHeight="1" x14ac:dyDescent="0.35">
      <c r="B103" s="36" t="str">
        <f>IF(C328="", "Year 1 Oil #1 Cost Index ($/sf)", CONCATENATE(C328, " Oil #1 Cost Index ($/sf)"))</f>
        <v>Year 1 Oil #1 Cost Index ($/sf)</v>
      </c>
      <c r="C103" s="38"/>
      <c r="D103" s="38"/>
      <c r="F103" s="41" t="e">
        <f>F71/$D$64</f>
        <v>#DIV/0!</v>
      </c>
      <c r="I103" s="26"/>
    </row>
    <row r="104" spans="1:15" s="25" customFormat="1" ht="22.5" customHeight="1" x14ac:dyDescent="0.35">
      <c r="B104" s="36" t="str">
        <f>IF(C421="", "Year 1 Oil #2 Cost Index ($/sf)", CONCATENATE(C421, " Oil #2 Cost Index ($/sf)"))</f>
        <v>Year 1 Oil #2 Cost Index ($/sf)</v>
      </c>
      <c r="C104" s="38"/>
      <c r="D104" s="38"/>
      <c r="F104" s="41" t="e">
        <f>F73/$D$64</f>
        <v>#DIV/0!</v>
      </c>
      <c r="I104" s="26"/>
    </row>
    <row r="105" spans="1:15" s="25" customFormat="1" ht="22.5" customHeight="1" x14ac:dyDescent="0.35">
      <c r="B105" s="36" t="str">
        <f>IF(C516="", "Year 1 Propane Cost Index ($/sf)", CONCATENATE(C516, " Propane Cost Index ($/sf)"))</f>
        <v>Year 1 Propane Cost Index ($/sf)</v>
      </c>
      <c r="C105" s="38"/>
      <c r="D105" s="38"/>
      <c r="F105" s="41" t="e">
        <f>F75/$D$64</f>
        <v>#DIV/0!</v>
      </c>
      <c r="I105" s="26"/>
    </row>
    <row r="106" spans="1:15" s="25" customFormat="1" ht="22.5" customHeight="1" x14ac:dyDescent="0.35">
      <c r="B106" s="36" t="str">
        <f>IF(C610="", "Year 1 Coal Cost Index ($/sf)", CONCATENATE(C610, " Coal Cost Index ($/sf)"))</f>
        <v>Year 1 Coal Cost Index ($/sf)</v>
      </c>
      <c r="C106" s="38"/>
      <c r="D106" s="38"/>
      <c r="F106" s="41" t="e">
        <f>F77/$D$64</f>
        <v>#DIV/0!</v>
      </c>
      <c r="I106" s="26"/>
    </row>
    <row r="107" spans="1:15" s="25" customFormat="1" ht="22.5" customHeight="1" x14ac:dyDescent="0.35">
      <c r="B107" s="36" t="str">
        <f>IF(C704="", "Year 1 Wood (Spruce) Cost Index ($/sf)", CONCATENATE(C704, " Wood (Spruce) Cost Index ($/sf)"))</f>
        <v>Year 1 Wood (Spruce) Cost Index ($/sf)</v>
      </c>
      <c r="C107" s="38"/>
      <c r="D107" s="38"/>
      <c r="F107" s="41" t="e">
        <f>F79/$D$64</f>
        <v>#DIV/0!</v>
      </c>
      <c r="I107" s="26"/>
    </row>
    <row r="108" spans="1:15" s="25" customFormat="1" ht="22.5" customHeight="1" x14ac:dyDescent="0.35">
      <c r="B108" s="36" t="str">
        <f>IF(C798="", "Year 1 Wood (Birch) Cost Index ($/sf)", CONCATENATE(C798, " Wood (Birch) Cost Index ($/sf)"))</f>
        <v>Year 1 Wood (Birch) Cost Index ($/sf)</v>
      </c>
      <c r="C108" s="38"/>
      <c r="D108" s="38"/>
      <c r="F108" s="41" t="e">
        <f>F81/$D$64</f>
        <v>#DIV/0!</v>
      </c>
      <c r="I108" s="26"/>
    </row>
    <row r="109" spans="1:15" s="25" customFormat="1" ht="22.5" customHeight="1" x14ac:dyDescent="0.35">
      <c r="B109" s="36" t="str">
        <f>IF(C892="", "Year 1 Steam Cost Index ($/sf)", CONCATENATE(C892, " Steam Cost Index ($/sf)"))</f>
        <v>Year 1 Steam Cost Index ($/sf)</v>
      </c>
      <c r="C109" s="38"/>
      <c r="D109" s="38"/>
      <c r="F109" s="41" t="e">
        <f>F83/$D$64</f>
        <v>#DIV/0!</v>
      </c>
      <c r="I109" s="26"/>
    </row>
    <row r="110" spans="1:15" s="25" customFormat="1" ht="22.5" customHeight="1" x14ac:dyDescent="0.35">
      <c r="B110" s="36" t="str">
        <f>IF(C896="", "Year 1 Hot Water Cost Index ($/sf)", CONCATENATE(C986, " Hot Water Cost Index ($/sf)"))</f>
        <v>Year 1 Hot Water Cost Index ($/sf)</v>
      </c>
      <c r="C110" s="38"/>
      <c r="D110" s="38"/>
      <c r="F110" s="41" t="e">
        <f>F85/$D$64</f>
        <v>#DIV/0!</v>
      </c>
      <c r="I110" s="26"/>
    </row>
    <row r="111" spans="1:15" s="25" customFormat="1" ht="22.5" customHeight="1" x14ac:dyDescent="0.35">
      <c r="B111" s="36" t="s">
        <v>205</v>
      </c>
      <c r="F111" s="42" t="e">
        <f>F87/$D$64</f>
        <v>#DIV/0!</v>
      </c>
      <c r="I111" s="26"/>
    </row>
    <row r="112" spans="1:15" s="25" customFormat="1" ht="22.5" customHeight="1" x14ac:dyDescent="0.35">
      <c r="I112" s="26"/>
    </row>
    <row r="113" spans="1:9" s="25" customFormat="1" ht="22.5" customHeight="1" x14ac:dyDescent="0.35">
      <c r="A113" s="29" t="str">
        <f>IF(E167="", "Year 2 Natural Gas Consumption (Therms)", CONCATENATE(E167, " Natural Gas Consumption (Therms)"))</f>
        <v>Year 2 Natural Gas Consumption (Therms)</v>
      </c>
      <c r="B113" s="27"/>
      <c r="C113" s="27"/>
      <c r="D113" s="43"/>
      <c r="F113" s="30">
        <f>NGThermsTotal2</f>
        <v>0</v>
      </c>
      <c r="I113" s="26"/>
    </row>
    <row r="114" spans="1:9" s="25" customFormat="1" ht="22.5" customHeight="1" x14ac:dyDescent="0.35">
      <c r="A114" s="29" t="str">
        <f>IF(E167="", "Year 2 Natural Gas Cost ($)", CONCATENATE(E167, " Natural Gas Cost ($)"))</f>
        <v>Year 2 Natural Gas Cost ($)</v>
      </c>
      <c r="B114" s="27"/>
      <c r="C114" s="27"/>
      <c r="D114" s="43"/>
      <c r="F114" s="31">
        <f>NGCostTotal2</f>
        <v>0</v>
      </c>
      <c r="I114" s="26"/>
    </row>
    <row r="115" spans="1:9" s="25" customFormat="1" ht="22.5" customHeight="1" x14ac:dyDescent="0.35">
      <c r="A115" s="29" t="str">
        <f>IF(E248="", "Year 2 Electric Consumption (kWh)", CONCATENATE(E248, " Electric Consumption (kWh)"))</f>
        <v>Year 2 Electric Consumption (kWh)</v>
      </c>
      <c r="B115" s="27"/>
      <c r="C115" s="27"/>
      <c r="D115" s="43"/>
      <c r="F115" s="32">
        <f>ElectrickWhTotal2</f>
        <v>0</v>
      </c>
      <c r="I115" s="26"/>
    </row>
    <row r="116" spans="1:9" s="25" customFormat="1" ht="22.5" customHeight="1" x14ac:dyDescent="0.35">
      <c r="A116" s="29" t="str">
        <f>IF(E248="", "Year 2 Electric Cost ($)", CONCATENATE(E248, " Electric Cost ($)"))</f>
        <v>Year 2 Electric Cost ($)</v>
      </c>
      <c r="B116" s="27"/>
      <c r="C116" s="27"/>
      <c r="D116" s="43"/>
      <c r="F116" s="32">
        <f>ElecCostTotal2</f>
        <v>0</v>
      </c>
      <c r="I116" s="26"/>
    </row>
    <row r="117" spans="1:9" s="25" customFormat="1" ht="22.5" customHeight="1" x14ac:dyDescent="0.35">
      <c r="A117" s="29" t="str">
        <f>IF(E328="", "Year 2 Oil #1 Consumption (Therms)", CONCATENATE(E328, " Oil #1 Consumption (Therms)"))</f>
        <v>Year 2 Oil #1 Consumption (Therms)</v>
      </c>
      <c r="B117" s="27"/>
      <c r="C117" s="27"/>
      <c r="D117" s="43"/>
      <c r="F117" s="30">
        <f>Oil1ThermTotal2</f>
        <v>0</v>
      </c>
      <c r="I117" s="26"/>
    </row>
    <row r="118" spans="1:9" s="25" customFormat="1" ht="22.5" customHeight="1" x14ac:dyDescent="0.35">
      <c r="A118" s="29" t="str">
        <f>IF(E328="", "Year 2 Oil #1 Cost ($)", CONCATENATE(E328, " Oil #1 Cost ($)"))</f>
        <v>Year 2 Oil #1 Cost ($)</v>
      </c>
      <c r="B118" s="27"/>
      <c r="C118" s="27"/>
      <c r="D118" s="43"/>
      <c r="F118" s="31">
        <f>Oil1CostTotal2</f>
        <v>0</v>
      </c>
      <c r="I118" s="26"/>
    </row>
    <row r="119" spans="1:9" s="25" customFormat="1" ht="22.5" customHeight="1" x14ac:dyDescent="0.35">
      <c r="A119" s="29" t="str">
        <f>IF(E421="", "Year 2 Oil #2 Consumption (Therms)", CONCATENATE(E421, " Oil #2 Consumption (Therms)"))</f>
        <v>Year 2 Oil #2 Consumption (Therms)</v>
      </c>
      <c r="B119" s="27"/>
      <c r="C119" s="27"/>
      <c r="D119" s="43"/>
      <c r="F119" s="30">
        <f>Oil2ThermTotal2</f>
        <v>0</v>
      </c>
      <c r="I119" s="26"/>
    </row>
    <row r="120" spans="1:9" s="25" customFormat="1" ht="22.5" customHeight="1" x14ac:dyDescent="0.35">
      <c r="A120" s="29" t="str">
        <f>IF(E421="", "Year 2 Oil #2 Cost ($)", CONCATENATE(E421, " Oil #2 Cost ($)"))</f>
        <v>Year 2 Oil #2 Cost ($)</v>
      </c>
      <c r="B120" s="27"/>
      <c r="C120" s="27"/>
      <c r="D120" s="43"/>
      <c r="F120" s="31">
        <f>Oil2CostTotal2</f>
        <v>0</v>
      </c>
      <c r="I120" s="26"/>
    </row>
    <row r="121" spans="1:9" s="25" customFormat="1" ht="22.5" customHeight="1" x14ac:dyDescent="0.35">
      <c r="A121" s="29" t="str">
        <f>IF(E516="", "Year 2 Propane Consumption (Therms)", CONCATENATE(E516, " Propane Consumption (Therms)"))</f>
        <v>Year 2 Propane Consumption (Therms)</v>
      </c>
      <c r="B121" s="27"/>
      <c r="C121" s="27"/>
      <c r="D121" s="43"/>
      <c r="F121" s="30">
        <f>PropThermTotal2</f>
        <v>0</v>
      </c>
      <c r="I121" s="26"/>
    </row>
    <row r="122" spans="1:9" s="25" customFormat="1" ht="22.5" customHeight="1" x14ac:dyDescent="0.35">
      <c r="A122" s="29" t="str">
        <f>IF(E516="", "Year 2 Propane Cost ($)", CONCATENATE(E516, " Propane Cost ($)"))</f>
        <v>Year 2 Propane Cost ($)</v>
      </c>
      <c r="B122" s="27"/>
      <c r="C122" s="27"/>
      <c r="D122" s="43"/>
      <c r="F122" s="31">
        <f>PropCostTotal2</f>
        <v>0</v>
      </c>
      <c r="I122" s="26"/>
    </row>
    <row r="123" spans="1:9" s="25" customFormat="1" ht="22.5" customHeight="1" x14ac:dyDescent="0.35">
      <c r="A123" s="29" t="str">
        <f>IF(E610="", "Year 2 Coal Consumption (Therms)", CONCATENATE(E610, " Coal Consumption (Therms)"))</f>
        <v>Year 2 Coal Consumption (Therms)</v>
      </c>
      <c r="B123" s="27"/>
      <c r="C123" s="27"/>
      <c r="D123" s="43"/>
      <c r="F123" s="30">
        <f>CoalThermTotal2</f>
        <v>0</v>
      </c>
      <c r="I123" s="26"/>
    </row>
    <row r="124" spans="1:9" s="25" customFormat="1" ht="22.5" customHeight="1" x14ac:dyDescent="0.35">
      <c r="A124" s="29" t="str">
        <f>IF(E610="", "Year 2 Coal Cost ($)", CONCATENATE(E610, " Coal Cost ($)"))</f>
        <v>Year 2 Coal Cost ($)</v>
      </c>
      <c r="B124" s="27"/>
      <c r="C124" s="27"/>
      <c r="D124" s="43"/>
      <c r="F124" s="31">
        <f>CoalCostTotal2</f>
        <v>0</v>
      </c>
      <c r="I124" s="26"/>
    </row>
    <row r="125" spans="1:9" s="25" customFormat="1" ht="22.5" customHeight="1" x14ac:dyDescent="0.35">
      <c r="A125" s="29" t="str">
        <f>IF(E704="", "Year 2 Wood (Spruce) Consumption (Therms)", CONCATENATE(E704, " Wood (Spruce) Consumption (Therms)"))</f>
        <v>Year 2 Wood (Spruce) Consumption (Therms)</v>
      </c>
      <c r="B125" s="27"/>
      <c r="C125" s="27"/>
      <c r="D125" s="43"/>
      <c r="F125" s="30">
        <f>SpruceThermTotal2</f>
        <v>0</v>
      </c>
      <c r="I125" s="26"/>
    </row>
    <row r="126" spans="1:9" s="25" customFormat="1" ht="22.5" customHeight="1" x14ac:dyDescent="0.35">
      <c r="A126" s="29" t="str">
        <f>IF(E704="", "Year 2 Wood (Spruce) Cost ($)", CONCATENATE(E704, " Wood (Spruce) Cost ($)"))</f>
        <v>Year 2 Wood (Spruce) Cost ($)</v>
      </c>
      <c r="B126" s="27"/>
      <c r="C126" s="27"/>
      <c r="D126" s="43"/>
      <c r="F126" s="31">
        <f>SpruceCostTotal2</f>
        <v>0</v>
      </c>
      <c r="I126" s="26"/>
    </row>
    <row r="127" spans="1:9" s="25" customFormat="1" ht="22.5" customHeight="1" x14ac:dyDescent="0.35">
      <c r="A127" s="29" t="str">
        <f>IF(E798="", "Year 2 Wood (Birch) Consumption (Therms)", CONCATENATE(E798, " Wood (Birch) Consumption (Therms)"))</f>
        <v>Year 2 Wood (Birch) Consumption (Therms)</v>
      </c>
      <c r="B127" s="27"/>
      <c r="C127" s="27"/>
      <c r="D127" s="43"/>
      <c r="F127" s="30">
        <f>BirchThermTotal2</f>
        <v>0</v>
      </c>
      <c r="I127" s="26"/>
    </row>
    <row r="128" spans="1:9" s="25" customFormat="1" ht="22.5" customHeight="1" x14ac:dyDescent="0.35">
      <c r="A128" s="29" t="str">
        <f>IF(E798="", "Year 2 Wood (Birch) Cost ($)", CONCATENATE(E798, " Wood (Birch) Cost ($)"))</f>
        <v>Year 2 Wood (Birch) Cost ($)</v>
      </c>
      <c r="B128" s="27"/>
      <c r="C128" s="27"/>
      <c r="D128" s="43"/>
      <c r="F128" s="31">
        <f>BirchCostTotal2</f>
        <v>0</v>
      </c>
      <c r="I128" s="26"/>
    </row>
    <row r="129" spans="1:9" s="25" customFormat="1" ht="22.5" customHeight="1" x14ac:dyDescent="0.35">
      <c r="A129" s="29" t="str">
        <f>IF(E892="", "Year 2 Steam Consumption (Therms)", CONCATENATE(E892, " Steam Consumption (Therms)"))</f>
        <v>Year 2 Steam Consumption (Therms)</v>
      </c>
      <c r="B129" s="27"/>
      <c r="C129" s="27"/>
      <c r="D129" s="43"/>
      <c r="F129" s="30">
        <f>SteamThermTotal2</f>
        <v>0</v>
      </c>
      <c r="I129" s="26"/>
    </row>
    <row r="130" spans="1:9" s="25" customFormat="1" ht="22.5" customHeight="1" x14ac:dyDescent="0.35">
      <c r="A130" s="29" t="str">
        <f>IF(E892="", "Year 2 Steam Cost ($)", CONCATENATE(E892, " Steam Cost ($)"))</f>
        <v>Year 2 Steam Cost ($)</v>
      </c>
      <c r="B130" s="27"/>
      <c r="C130" s="27"/>
      <c r="D130" s="43"/>
      <c r="F130" s="31">
        <f>SteamCostTotal2</f>
        <v>0</v>
      </c>
      <c r="I130" s="26"/>
    </row>
    <row r="131" spans="1:9" s="25" customFormat="1" ht="22.5" customHeight="1" x14ac:dyDescent="0.35">
      <c r="A131" s="29" t="str">
        <f>IF(E986="", "Year 2 Hot Water Consumption (Therms)", CONCATENATE(E896, " Hot Water Consumption (Therms)"))</f>
        <v>Year 2 Hot Water Consumption (Therms)</v>
      </c>
      <c r="B131" s="27"/>
      <c r="C131" s="27"/>
      <c r="D131" s="43"/>
      <c r="F131" s="30">
        <f>HWThermTotal2</f>
        <v>0</v>
      </c>
      <c r="I131" s="26"/>
    </row>
    <row r="132" spans="1:9" s="25" customFormat="1" ht="22.5" customHeight="1" x14ac:dyDescent="0.35">
      <c r="A132" s="29" t="str">
        <f>IF(E986="", "Year 2 Hot Water Cost ($)", CONCATENATE(E986, " Hot Water Cost ($)"))</f>
        <v>Year 2 Hot Water Cost ($)</v>
      </c>
      <c r="B132" s="27"/>
      <c r="C132" s="27"/>
      <c r="D132" s="43"/>
      <c r="F132" s="31">
        <f>HWCostTotal2</f>
        <v>0</v>
      </c>
      <c r="I132" s="26"/>
    </row>
    <row r="133" spans="1:9" s="25" customFormat="1" ht="22.5" customHeight="1" x14ac:dyDescent="0.35">
      <c r="A133" s="303" t="s">
        <v>202</v>
      </c>
      <c r="B133" s="303"/>
      <c r="C133" s="27"/>
      <c r="D133" s="43"/>
      <c r="F133" s="33">
        <f>((F113+F117+F119+F121+F123+F125+F127+F129+F131)*100000+F115*3413)/1000</f>
        <v>0</v>
      </c>
      <c r="I133" s="26"/>
    </row>
    <row r="134" spans="1:9" s="25" customFormat="1" ht="22.5" customHeight="1" x14ac:dyDescent="0.35">
      <c r="A134" s="303" t="s">
        <v>203</v>
      </c>
      <c r="B134" s="303"/>
      <c r="C134" s="28"/>
      <c r="D134" s="43"/>
      <c r="F134" s="32">
        <f>F114+F116+F118+F120+F122+F124+F126+F128+F130+F132</f>
        <v>0</v>
      </c>
      <c r="I134" s="26"/>
    </row>
    <row r="135" spans="1:9" s="25" customFormat="1" ht="22.5" customHeight="1" x14ac:dyDescent="0.35">
      <c r="A135" s="236" t="s">
        <v>16</v>
      </c>
      <c r="B135" s="236"/>
      <c r="C135" s="236"/>
      <c r="I135" s="26"/>
    </row>
    <row r="136" spans="1:9" s="25" customFormat="1" ht="22.5" customHeight="1" x14ac:dyDescent="0.35">
      <c r="B136" s="36" t="str">
        <f>IF(E167="", "Year 2 Natural Gas (kBtu/sf) ", CONCATENATE(E167, " Natural Gas (kBtu/sf) "))</f>
        <v xml:space="preserve">Year 2 Natural Gas (kBtu/sf) </v>
      </c>
      <c r="C136" s="38"/>
      <c r="D136" s="38"/>
      <c r="E136" s="38"/>
      <c r="F136" s="192" t="e">
        <f>(F113*100000)/1000/$D$64</f>
        <v>#DIV/0!</v>
      </c>
      <c r="I136" s="26"/>
    </row>
    <row r="137" spans="1:9" s="25" customFormat="1" ht="22.5" customHeight="1" x14ac:dyDescent="0.35">
      <c r="B137" s="36" t="str">
        <f>IF(E248="", "Year 2 Electricity (kBtu/sf)", CONCATENATE(E248, " Electricity (kBtu/sf)"))</f>
        <v>Year 2 Electricity (kBtu/sf)</v>
      </c>
      <c r="F137" s="192" t="e">
        <f>(F115*3413)/1000/$D$64</f>
        <v>#DIV/0!</v>
      </c>
      <c r="I137" s="26"/>
    </row>
    <row r="138" spans="1:9" s="25" customFormat="1" ht="22.5" customHeight="1" x14ac:dyDescent="0.35">
      <c r="B138" s="36" t="str">
        <f>IF(E328="", "Year 2 Oil #1 (kBtu/sf) ", CONCATENATE(E328, " Oil #1 (kBtu/sf) "))</f>
        <v xml:space="preserve">Year 2 Oil #1 (kBtu/sf) </v>
      </c>
      <c r="C138" s="38"/>
      <c r="D138" s="38"/>
      <c r="E138" s="38"/>
      <c r="F138" s="192" t="e">
        <f>(F117*100000)/1000/$D$64</f>
        <v>#DIV/0!</v>
      </c>
      <c r="I138" s="26"/>
    </row>
    <row r="139" spans="1:9" s="25" customFormat="1" ht="22.5" customHeight="1" x14ac:dyDescent="0.35">
      <c r="B139" s="36" t="str">
        <f>IF(E421="", "Year 2 Oil #2 (kBtu/sf)", CONCATENATE(E421, " Oil #2 (kBtu/sf) "))</f>
        <v>Year 2 Oil #2 (kBtu/sf)</v>
      </c>
      <c r="C139" s="38"/>
      <c r="D139" s="38"/>
      <c r="E139" s="38"/>
      <c r="F139" s="192" t="e">
        <f>(F119*100000)/1000/$D$64</f>
        <v>#DIV/0!</v>
      </c>
      <c r="I139" s="26"/>
    </row>
    <row r="140" spans="1:9" s="25" customFormat="1" ht="22.5" customHeight="1" x14ac:dyDescent="0.35">
      <c r="B140" s="36" t="str">
        <f>IF(E516="", "Year 2 Propane (kBtu/sf) ", CONCATENATE(E516, " Propane (kBtu/sf) "))</f>
        <v xml:space="preserve">Year 2 Propane (kBtu/sf) </v>
      </c>
      <c r="C140" s="38"/>
      <c r="D140" s="38"/>
      <c r="E140" s="38"/>
      <c r="F140" s="192" t="e">
        <f>(F122*100000)/1000/$D$64</f>
        <v>#DIV/0!</v>
      </c>
      <c r="I140" s="26"/>
    </row>
    <row r="141" spans="1:9" s="25" customFormat="1" ht="22.5" customHeight="1" x14ac:dyDescent="0.35">
      <c r="B141" s="36" t="str">
        <f>IF(E610="", "Year 2 Coal (kBtu/sf)", CONCATENATE(E610, " Coal (kBtu/sf)"))</f>
        <v>Year 2 Coal (kBtu/sf)</v>
      </c>
      <c r="C141" s="38"/>
      <c r="D141" s="38"/>
      <c r="E141" s="38"/>
      <c r="F141" s="192" t="e">
        <f>(F123*100000)/1000/$D$64</f>
        <v>#DIV/0!</v>
      </c>
      <c r="I141" s="26"/>
    </row>
    <row r="142" spans="1:9" s="25" customFormat="1" ht="22.5" customHeight="1" x14ac:dyDescent="0.35">
      <c r="B142" s="36" t="str">
        <f>IF(E704="", "Year 2 Wood (Spruce) (kBtu/sf)", CONCATENATE(E704, " Wood (Spruce) (kBtu/sf)"))</f>
        <v>Year 2 Wood (Spruce) (kBtu/sf)</v>
      </c>
      <c r="C142" s="38"/>
      <c r="D142" s="38"/>
      <c r="E142" s="38"/>
      <c r="F142" s="192" t="e">
        <f>(F125*100000)/1000/$D$64</f>
        <v>#DIV/0!</v>
      </c>
      <c r="I142" s="26"/>
    </row>
    <row r="143" spans="1:9" s="25" customFormat="1" ht="22.5" customHeight="1" x14ac:dyDescent="0.35">
      <c r="B143" s="36" t="str">
        <f>IF(E798="", "Year 2 Wood (Birch) (kBtu/sf)", CONCATENATE(E798, " Wood (Birch) (kBtu/sf)"))</f>
        <v>Year 2 Wood (Birch) (kBtu/sf)</v>
      </c>
      <c r="C143" s="38"/>
      <c r="D143" s="38"/>
      <c r="E143" s="38"/>
      <c r="F143" s="192" t="e">
        <f>(F127*100000)/1000/$D$64</f>
        <v>#DIV/0!</v>
      </c>
      <c r="I143" s="26"/>
    </row>
    <row r="144" spans="1:9" s="25" customFormat="1" ht="22.5" customHeight="1" x14ac:dyDescent="0.35">
      <c r="B144" s="36" t="str">
        <f>IF(E892="", "Year 2 Steam (kBtu/sf)", CONCATENATE(E892, " Steam (kBtu/sf)"))</f>
        <v>Year 2 Steam (kBtu/sf)</v>
      </c>
      <c r="C144" s="38"/>
      <c r="D144" s="38"/>
      <c r="E144" s="38"/>
      <c r="F144" s="192" t="e">
        <f>(F129*100000)/1000/$D$64</f>
        <v>#DIV/0!</v>
      </c>
      <c r="I144" s="26"/>
    </row>
    <row r="145" spans="1:9" s="25" customFormat="1" ht="22.5" customHeight="1" x14ac:dyDescent="0.35">
      <c r="B145" s="36" t="str">
        <f>IF(E986="", "Year 2 Hot Water (kBtu/sf)", CONCATENATE(E986, " Hot Water (kBtu/sf)"))</f>
        <v>Year 2 Hot Water (kBtu/sf)</v>
      </c>
      <c r="C145" s="38"/>
      <c r="D145" s="38"/>
      <c r="E145" s="38"/>
      <c r="F145" s="192" t="e">
        <f>(F131*100000)/1000/$D$64</f>
        <v>#DIV/0!</v>
      </c>
      <c r="I145" s="26"/>
    </row>
    <row r="146" spans="1:9" s="25" customFormat="1" ht="22.5" customHeight="1" x14ac:dyDescent="0.35">
      <c r="B146" s="38" t="s">
        <v>204</v>
      </c>
      <c r="C146" s="28"/>
      <c r="D146" s="37"/>
      <c r="F146" s="194" t="e">
        <f>F133/$D$64</f>
        <v>#DIV/0!</v>
      </c>
      <c r="I146" s="26"/>
    </row>
    <row r="147" spans="1:9" s="25" customFormat="1" ht="22.5" customHeight="1" x14ac:dyDescent="0.35">
      <c r="A147" s="236" t="s">
        <v>17</v>
      </c>
      <c r="B147" s="236"/>
      <c r="C147" s="236"/>
      <c r="F147" s="40"/>
      <c r="I147" s="26"/>
    </row>
    <row r="148" spans="1:9" s="25" customFormat="1" ht="22.5" customHeight="1" x14ac:dyDescent="0.35">
      <c r="B148" s="36" t="str">
        <f>IF(E167="", "Year 2 Natural Gas Cost Index ($/sf) ", CONCATENATE(E167, " Natural Gas Cost Index ($/sf) "))</f>
        <v xml:space="preserve">Year 2 Natural Gas Cost Index ($/sf) </v>
      </c>
      <c r="F148" s="41" t="e">
        <f>F114/$D$64</f>
        <v>#DIV/0!</v>
      </c>
      <c r="I148" s="26"/>
    </row>
    <row r="149" spans="1:9" s="25" customFormat="1" ht="22.5" customHeight="1" x14ac:dyDescent="0.35">
      <c r="B149" s="36" t="str">
        <f>IF(E248="", "Year 2 Electric Cost Index ($/sf)", CONCATENATE(E248, " Electric Cost Index ($/sf)"))</f>
        <v>Year 2 Electric Cost Index ($/sf)</v>
      </c>
      <c r="F149" s="41" t="e">
        <f>F116/$D$64</f>
        <v>#DIV/0!</v>
      </c>
      <c r="I149" s="26"/>
    </row>
    <row r="150" spans="1:9" s="25" customFormat="1" ht="22.5" customHeight="1" x14ac:dyDescent="0.35">
      <c r="B150" s="36" t="str">
        <f>IF(E328="", "Year 2 Oil #1 Cost Index ($/sf)", CONCATENATE(E328, " Oil #1 Cost Index ($/sf)"))</f>
        <v>Year 2 Oil #1 Cost Index ($/sf)</v>
      </c>
      <c r="C150" s="38"/>
      <c r="D150" s="38"/>
      <c r="F150" s="41" t="e">
        <f>F118/$D$64</f>
        <v>#DIV/0!</v>
      </c>
      <c r="I150" s="26"/>
    </row>
    <row r="151" spans="1:9" s="25" customFormat="1" ht="22.5" customHeight="1" x14ac:dyDescent="0.35">
      <c r="B151" s="36" t="str">
        <f>IF(E421="", "Year 2 Oil #2 Cost Index ($/sf)", CONCATENATE(E421, " Oil #2 Cost Index ($/sf)"))</f>
        <v>Year 2 Oil #2 Cost Index ($/sf)</v>
      </c>
      <c r="C151" s="38"/>
      <c r="D151" s="38"/>
      <c r="F151" s="41" t="e">
        <f>F120/$D$64</f>
        <v>#DIV/0!</v>
      </c>
      <c r="I151" s="26"/>
    </row>
    <row r="152" spans="1:9" s="25" customFormat="1" ht="22.5" customHeight="1" x14ac:dyDescent="0.35">
      <c r="B152" s="36" t="str">
        <f>IF(E516="", "Year 2 Propane Cost Index ($/sf)", CONCATENATE(E516, " Propane Cost Index ($/sf)"))</f>
        <v>Year 2 Propane Cost Index ($/sf)</v>
      </c>
      <c r="C152" s="38"/>
      <c r="D152" s="38"/>
      <c r="F152" s="41" t="e">
        <f>F122/$D$64</f>
        <v>#DIV/0!</v>
      </c>
      <c r="I152" s="26"/>
    </row>
    <row r="153" spans="1:9" s="25" customFormat="1" ht="22.5" customHeight="1" x14ac:dyDescent="0.35">
      <c r="B153" s="36" t="str">
        <f>IF(E610="", "Year 2 Coal Cost Index ($/sf)", CONCATENATE(E610, " Coal Cost Index ($/sf)"))</f>
        <v>Year 2 Coal Cost Index ($/sf)</v>
      </c>
      <c r="C153" s="38"/>
      <c r="D153" s="38"/>
      <c r="F153" s="41" t="e">
        <f>F124/$D$64</f>
        <v>#DIV/0!</v>
      </c>
      <c r="I153" s="26"/>
    </row>
    <row r="154" spans="1:9" s="25" customFormat="1" ht="22.5" customHeight="1" x14ac:dyDescent="0.35">
      <c r="B154" s="36" t="str">
        <f>IF(E704="", "Year 2 Wood (Spruce) Cost Index ($/sf)", CONCATENATE(E704, " Wood (Spruce) Cost Index ($/sf)"))</f>
        <v>Year 2 Wood (Spruce) Cost Index ($/sf)</v>
      </c>
      <c r="C154" s="38"/>
      <c r="D154" s="38"/>
      <c r="F154" s="41" t="e">
        <f>F126/$D$64</f>
        <v>#DIV/0!</v>
      </c>
      <c r="I154" s="26"/>
    </row>
    <row r="155" spans="1:9" s="25" customFormat="1" ht="22.5" customHeight="1" x14ac:dyDescent="0.35">
      <c r="B155" s="36" t="str">
        <f>IF(E798="", "Year 2 Wood (Birch) Cost Index ($/sf)", CONCATENATE(E798, " Wood (Birch) Cost Index ($/sf)"))</f>
        <v>Year 2 Wood (Birch) Cost Index ($/sf)</v>
      </c>
      <c r="C155" s="38"/>
      <c r="D155" s="38"/>
      <c r="F155" s="41" t="e">
        <f>F128/$D$64</f>
        <v>#DIV/0!</v>
      </c>
      <c r="I155" s="26"/>
    </row>
    <row r="156" spans="1:9" s="25" customFormat="1" ht="22.5" customHeight="1" x14ac:dyDescent="0.35">
      <c r="B156" s="36" t="str">
        <f>IF(E892="", "Year 2 Steam Cost Index ($/sf)", CONCATENATE(E892, " Steam Cost Index ($/sf)"))</f>
        <v>Year 2 Steam Cost Index ($/sf)</v>
      </c>
      <c r="C156" s="38"/>
      <c r="D156" s="38"/>
      <c r="F156" s="41" t="e">
        <f>F130/$D$64</f>
        <v>#DIV/0!</v>
      </c>
      <c r="I156" s="26"/>
    </row>
    <row r="157" spans="1:9" s="25" customFormat="1" ht="22.5" customHeight="1" x14ac:dyDescent="0.35">
      <c r="B157" s="36" t="str">
        <f>IF(E986="", "Year 2 Hot Water Cost Index ($/sf)", CONCATENATE(E986, " Hot Water Cost Index ($/sf)"))</f>
        <v>Year 2 Hot Water Cost Index ($/sf)</v>
      </c>
      <c r="C157" s="38"/>
      <c r="D157" s="38"/>
      <c r="F157" s="41" t="e">
        <f>F132/$D$64</f>
        <v>#DIV/0!</v>
      </c>
      <c r="I157" s="26"/>
    </row>
    <row r="158" spans="1:9" s="25" customFormat="1" ht="22.5" customHeight="1" x14ac:dyDescent="0.35">
      <c r="B158" s="36" t="s">
        <v>205</v>
      </c>
      <c r="F158" s="42" t="e">
        <f>F134/$D$64</f>
        <v>#DIV/0!</v>
      </c>
      <c r="I158" s="26"/>
    </row>
    <row r="159" spans="1:9" s="25" customFormat="1" ht="22.5" customHeight="1" x14ac:dyDescent="0.35">
      <c r="I159" s="26"/>
    </row>
    <row r="160" spans="1:9" s="25" customFormat="1" ht="22.5" customHeight="1" x14ac:dyDescent="0.35">
      <c r="A160" s="44" t="s">
        <v>11</v>
      </c>
      <c r="I160" s="26"/>
    </row>
    <row r="161" spans="1:12" s="25" customFormat="1" ht="22.5" customHeight="1" x14ac:dyDescent="0.35">
      <c r="A161" s="27" t="s">
        <v>18</v>
      </c>
      <c r="I161" s="26"/>
    </row>
    <row r="162" spans="1:12" s="25" customFormat="1" ht="22.5" customHeight="1" x14ac:dyDescent="0.35">
      <c r="A162" s="27" t="s">
        <v>19</v>
      </c>
      <c r="I162" s="26"/>
    </row>
    <row r="163" spans="1:12" s="25" customFormat="1" ht="22.5" customHeight="1" x14ac:dyDescent="0.35">
      <c r="A163" s="27" t="s">
        <v>49</v>
      </c>
      <c r="I163" s="26"/>
    </row>
    <row r="164" spans="1:12" ht="20.100000000000001" customHeight="1" x14ac:dyDescent="0.25"/>
    <row r="165" spans="1:12" ht="20.100000000000001" customHeight="1" x14ac:dyDescent="0.3">
      <c r="A165" s="4" t="str">
        <f>A62</f>
        <v>Enter Building Name Above</v>
      </c>
      <c r="B165" s="5"/>
    </row>
    <row r="166" spans="1:12" ht="20.100000000000001" customHeight="1" thickBot="1" x14ac:dyDescent="0.35">
      <c r="A166" s="5"/>
      <c r="B166" s="5"/>
    </row>
    <row r="167" spans="1:12" ht="20.100000000000001" customHeight="1" thickBot="1" x14ac:dyDescent="0.35">
      <c r="A167" s="4" t="s">
        <v>0</v>
      </c>
      <c r="B167" s="199" t="s">
        <v>200</v>
      </c>
      <c r="C167" s="201"/>
      <c r="D167" s="200" t="s">
        <v>201</v>
      </c>
      <c r="E167" s="202"/>
      <c r="G167" s="118" t="s">
        <v>158</v>
      </c>
      <c r="H167" s="137">
        <v>100000</v>
      </c>
    </row>
    <row r="168" spans="1:12" ht="20.100000000000001" customHeight="1" x14ac:dyDescent="0.3">
      <c r="A168" s="86" t="s">
        <v>1</v>
      </c>
      <c r="B168" s="86" t="s">
        <v>7</v>
      </c>
      <c r="C168" s="86" t="s">
        <v>2</v>
      </c>
      <c r="D168" s="86" t="s">
        <v>3</v>
      </c>
      <c r="E168" s="86" t="s">
        <v>4</v>
      </c>
      <c r="F168" s="86" t="s">
        <v>5</v>
      </c>
      <c r="G168" s="86" t="s">
        <v>6</v>
      </c>
      <c r="H168" s="128" t="s">
        <v>12</v>
      </c>
      <c r="I168" s="86" t="s">
        <v>191</v>
      </c>
      <c r="J168" s="87" t="s">
        <v>9</v>
      </c>
      <c r="K168" s="86" t="s">
        <v>13</v>
      </c>
      <c r="L168" s="86" t="s">
        <v>151</v>
      </c>
    </row>
    <row r="169" spans="1:12" s="10" customFormat="1" ht="20.100000000000001" customHeight="1" x14ac:dyDescent="0.3">
      <c r="A169" s="144"/>
      <c r="B169" s="145"/>
      <c r="C169" s="146" t="str">
        <f t="shared" ref="C169:C193" si="0">IF(D169="", "", D169)</f>
        <v/>
      </c>
      <c r="D169" s="208"/>
      <c r="E169" s="147"/>
      <c r="F169" s="145"/>
      <c r="G169" s="145"/>
      <c r="H169" s="94">
        <f>G169*$H$167/100000</f>
        <v>0</v>
      </c>
      <c r="I169" s="177"/>
      <c r="J169" s="172"/>
      <c r="K169" s="59" t="e">
        <f>J169/H169</f>
        <v>#DIV/0!</v>
      </c>
      <c r="L169" s="157"/>
    </row>
    <row r="170" spans="1:12" ht="20.100000000000001" customHeight="1" x14ac:dyDescent="0.3">
      <c r="A170" s="148"/>
      <c r="B170" s="149"/>
      <c r="C170" s="150" t="str">
        <f>IF(D170="", "", D170)</f>
        <v/>
      </c>
      <c r="D170" s="151"/>
      <c r="E170" s="151"/>
      <c r="F170" s="149"/>
      <c r="G170" s="149"/>
      <c r="H170" s="110">
        <f t="shared" ref="H170:H193" si="1">G170*$H$167/100000</f>
        <v>0</v>
      </c>
      <c r="I170" s="178"/>
      <c r="J170" s="173"/>
      <c r="K170" s="123" t="e">
        <f t="shared" ref="K170:K193" si="2">J170/H170</f>
        <v>#DIV/0!</v>
      </c>
      <c r="L170" s="156"/>
    </row>
    <row r="171" spans="1:12" s="10" customFormat="1" ht="20.100000000000001" customHeight="1" x14ac:dyDescent="0.3">
      <c r="A171" s="144"/>
      <c r="B171" s="145"/>
      <c r="C171" s="146" t="str">
        <f t="shared" si="0"/>
        <v/>
      </c>
      <c r="D171" s="147"/>
      <c r="E171" s="147"/>
      <c r="F171" s="145"/>
      <c r="G171" s="145"/>
      <c r="H171" s="94">
        <f t="shared" si="1"/>
        <v>0</v>
      </c>
      <c r="I171" s="177"/>
      <c r="J171" s="172"/>
      <c r="K171" s="59" t="e">
        <f t="shared" si="2"/>
        <v>#DIV/0!</v>
      </c>
      <c r="L171" s="157"/>
    </row>
    <row r="172" spans="1:12" ht="20.100000000000001" customHeight="1" x14ac:dyDescent="0.3">
      <c r="A172" s="148"/>
      <c r="B172" s="149"/>
      <c r="C172" s="150" t="str">
        <f t="shared" si="0"/>
        <v/>
      </c>
      <c r="D172" s="151"/>
      <c r="E172" s="151"/>
      <c r="F172" s="149"/>
      <c r="G172" s="149"/>
      <c r="H172" s="110">
        <f t="shared" si="1"/>
        <v>0</v>
      </c>
      <c r="I172" s="178"/>
      <c r="J172" s="173"/>
      <c r="K172" s="123" t="e">
        <f t="shared" si="2"/>
        <v>#DIV/0!</v>
      </c>
      <c r="L172" s="156"/>
    </row>
    <row r="173" spans="1:12" s="10" customFormat="1" ht="19.5" customHeight="1" x14ac:dyDescent="0.3">
      <c r="A173" s="144"/>
      <c r="B173" s="145"/>
      <c r="C173" s="146" t="str">
        <f t="shared" si="0"/>
        <v/>
      </c>
      <c r="D173" s="147"/>
      <c r="E173" s="147"/>
      <c r="F173" s="145"/>
      <c r="G173" s="145"/>
      <c r="H173" s="94">
        <f t="shared" si="1"/>
        <v>0</v>
      </c>
      <c r="I173" s="177"/>
      <c r="J173" s="172"/>
      <c r="K173" s="59" t="e">
        <f t="shared" si="2"/>
        <v>#DIV/0!</v>
      </c>
      <c r="L173" s="157"/>
    </row>
    <row r="174" spans="1:12" ht="20.100000000000001" customHeight="1" x14ac:dyDescent="0.3">
      <c r="A174" s="148"/>
      <c r="B174" s="149"/>
      <c r="C174" s="150" t="str">
        <f t="shared" si="0"/>
        <v/>
      </c>
      <c r="D174" s="151"/>
      <c r="E174" s="151"/>
      <c r="F174" s="149"/>
      <c r="G174" s="149"/>
      <c r="H174" s="110">
        <f t="shared" si="1"/>
        <v>0</v>
      </c>
      <c r="I174" s="178"/>
      <c r="J174" s="173"/>
      <c r="K174" s="123" t="e">
        <f t="shared" si="2"/>
        <v>#DIV/0!</v>
      </c>
      <c r="L174" s="156"/>
    </row>
    <row r="175" spans="1:12" s="11" customFormat="1" ht="20.100000000000001" customHeight="1" x14ac:dyDescent="0.3">
      <c r="A175" s="144"/>
      <c r="B175" s="145"/>
      <c r="C175" s="146" t="str">
        <f t="shared" si="0"/>
        <v/>
      </c>
      <c r="D175" s="147"/>
      <c r="E175" s="147"/>
      <c r="F175" s="145"/>
      <c r="G175" s="145"/>
      <c r="H175" s="94">
        <f t="shared" si="1"/>
        <v>0</v>
      </c>
      <c r="I175" s="177"/>
      <c r="J175" s="172"/>
      <c r="K175" s="59" t="e">
        <f t="shared" si="2"/>
        <v>#DIV/0!</v>
      </c>
      <c r="L175" s="157"/>
    </row>
    <row r="176" spans="1:12" ht="20.100000000000001" customHeight="1" x14ac:dyDescent="0.3">
      <c r="A176" s="148"/>
      <c r="B176" s="149"/>
      <c r="C176" s="150" t="str">
        <f t="shared" si="0"/>
        <v/>
      </c>
      <c r="D176" s="151"/>
      <c r="E176" s="151"/>
      <c r="F176" s="149"/>
      <c r="G176" s="149"/>
      <c r="H176" s="110">
        <f t="shared" si="1"/>
        <v>0</v>
      </c>
      <c r="I176" s="178"/>
      <c r="J176" s="173"/>
      <c r="K176" s="123" t="e">
        <f t="shared" si="2"/>
        <v>#DIV/0!</v>
      </c>
      <c r="L176" s="156"/>
    </row>
    <row r="177" spans="1:12" s="10" customFormat="1" ht="20.100000000000001" customHeight="1" x14ac:dyDescent="0.3">
      <c r="A177" s="144"/>
      <c r="B177" s="145"/>
      <c r="C177" s="146" t="str">
        <f t="shared" si="0"/>
        <v/>
      </c>
      <c r="D177" s="147"/>
      <c r="E177" s="147"/>
      <c r="F177" s="145"/>
      <c r="G177" s="145"/>
      <c r="H177" s="94">
        <f t="shared" si="1"/>
        <v>0</v>
      </c>
      <c r="I177" s="177"/>
      <c r="J177" s="172"/>
      <c r="K177" s="59" t="e">
        <f t="shared" si="2"/>
        <v>#DIV/0!</v>
      </c>
      <c r="L177" s="157"/>
    </row>
    <row r="178" spans="1:12" ht="20.100000000000001" customHeight="1" x14ac:dyDescent="0.3">
      <c r="A178" s="148"/>
      <c r="B178" s="149"/>
      <c r="C178" s="150" t="str">
        <f t="shared" si="0"/>
        <v/>
      </c>
      <c r="D178" s="151"/>
      <c r="E178" s="151"/>
      <c r="F178" s="149"/>
      <c r="G178" s="149"/>
      <c r="H178" s="110">
        <f t="shared" si="1"/>
        <v>0</v>
      </c>
      <c r="I178" s="178"/>
      <c r="J178" s="173"/>
      <c r="K178" s="123" t="e">
        <f t="shared" si="2"/>
        <v>#DIV/0!</v>
      </c>
      <c r="L178" s="156"/>
    </row>
    <row r="179" spans="1:12" s="10" customFormat="1" ht="20.100000000000001" customHeight="1" x14ac:dyDescent="0.3">
      <c r="A179" s="144"/>
      <c r="B179" s="145"/>
      <c r="C179" s="146" t="str">
        <f t="shared" si="0"/>
        <v/>
      </c>
      <c r="D179" s="147"/>
      <c r="E179" s="147"/>
      <c r="F179" s="145"/>
      <c r="G179" s="145"/>
      <c r="H179" s="94">
        <f t="shared" si="1"/>
        <v>0</v>
      </c>
      <c r="I179" s="177"/>
      <c r="J179" s="172"/>
      <c r="K179" s="59" t="e">
        <f t="shared" si="2"/>
        <v>#DIV/0!</v>
      </c>
      <c r="L179" s="157"/>
    </row>
    <row r="180" spans="1:12" ht="20.100000000000001" customHeight="1" x14ac:dyDescent="0.3">
      <c r="A180" s="148"/>
      <c r="B180" s="149"/>
      <c r="C180" s="150" t="str">
        <f t="shared" si="0"/>
        <v/>
      </c>
      <c r="D180" s="151"/>
      <c r="E180" s="151"/>
      <c r="F180" s="149"/>
      <c r="G180" s="149"/>
      <c r="H180" s="110">
        <f t="shared" si="1"/>
        <v>0</v>
      </c>
      <c r="I180" s="178"/>
      <c r="J180" s="173"/>
      <c r="K180" s="123" t="e">
        <f t="shared" si="2"/>
        <v>#DIV/0!</v>
      </c>
      <c r="L180" s="156"/>
    </row>
    <row r="181" spans="1:12" s="22" customFormat="1" ht="20.100000000000001" customHeight="1" x14ac:dyDescent="0.3">
      <c r="A181" s="96"/>
      <c r="B181" s="97"/>
      <c r="C181" s="98"/>
      <c r="D181" s="99"/>
      <c r="E181" s="99"/>
      <c r="F181" s="97"/>
      <c r="G181" s="97"/>
      <c r="H181" s="97"/>
      <c r="I181" s="180"/>
      <c r="J181" s="174"/>
      <c r="K181" s="100"/>
      <c r="L181" s="21"/>
    </row>
    <row r="182" spans="1:12" s="12" customFormat="1" ht="20.100000000000001" customHeight="1" x14ac:dyDescent="0.3">
      <c r="A182" s="152"/>
      <c r="B182" s="153"/>
      <c r="C182" s="195" t="str">
        <f t="shared" si="0"/>
        <v/>
      </c>
      <c r="D182" s="154"/>
      <c r="E182" s="154"/>
      <c r="F182" s="153"/>
      <c r="G182" s="153"/>
      <c r="H182" s="101">
        <f t="shared" si="1"/>
        <v>0</v>
      </c>
      <c r="I182" s="209"/>
      <c r="J182" s="175"/>
      <c r="K182" s="59" t="e">
        <f t="shared" si="2"/>
        <v>#DIV/0!</v>
      </c>
      <c r="L182" s="155"/>
    </row>
    <row r="183" spans="1:12" ht="20.100000000000001" customHeight="1" x14ac:dyDescent="0.3">
      <c r="A183" s="148"/>
      <c r="B183" s="149"/>
      <c r="C183" s="150" t="str">
        <f t="shared" si="0"/>
        <v/>
      </c>
      <c r="D183" s="151"/>
      <c r="E183" s="151"/>
      <c r="F183" s="149"/>
      <c r="G183" s="149"/>
      <c r="H183" s="110">
        <f t="shared" si="1"/>
        <v>0</v>
      </c>
      <c r="I183" s="178"/>
      <c r="J183" s="173"/>
      <c r="K183" s="123" t="e">
        <f t="shared" si="2"/>
        <v>#DIV/0!</v>
      </c>
      <c r="L183" s="156"/>
    </row>
    <row r="184" spans="1:12" s="12" customFormat="1" ht="20.100000000000001" customHeight="1" x14ac:dyDescent="0.3">
      <c r="A184" s="152"/>
      <c r="B184" s="153"/>
      <c r="C184" s="195" t="str">
        <f t="shared" si="0"/>
        <v/>
      </c>
      <c r="D184" s="154"/>
      <c r="E184" s="154"/>
      <c r="F184" s="153"/>
      <c r="G184" s="153"/>
      <c r="H184" s="101">
        <f t="shared" si="1"/>
        <v>0</v>
      </c>
      <c r="I184" s="209"/>
      <c r="J184" s="175"/>
      <c r="K184" s="59" t="e">
        <f t="shared" si="2"/>
        <v>#DIV/0!</v>
      </c>
      <c r="L184" s="155"/>
    </row>
    <row r="185" spans="1:12" ht="20.100000000000001" customHeight="1" x14ac:dyDescent="0.3">
      <c r="A185" s="148"/>
      <c r="B185" s="149"/>
      <c r="C185" s="150" t="str">
        <f t="shared" si="0"/>
        <v/>
      </c>
      <c r="D185" s="151"/>
      <c r="E185" s="151"/>
      <c r="F185" s="149"/>
      <c r="G185" s="149"/>
      <c r="H185" s="110">
        <f t="shared" si="1"/>
        <v>0</v>
      </c>
      <c r="I185" s="178"/>
      <c r="J185" s="173"/>
      <c r="K185" s="123" t="e">
        <f t="shared" si="2"/>
        <v>#DIV/0!</v>
      </c>
      <c r="L185" s="156"/>
    </row>
    <row r="186" spans="1:12" s="12" customFormat="1" ht="20.100000000000001" customHeight="1" x14ac:dyDescent="0.3">
      <c r="A186" s="152"/>
      <c r="B186" s="153"/>
      <c r="C186" s="195" t="str">
        <f t="shared" si="0"/>
        <v/>
      </c>
      <c r="D186" s="154"/>
      <c r="E186" s="154"/>
      <c r="F186" s="153"/>
      <c r="G186" s="153"/>
      <c r="H186" s="101">
        <f t="shared" si="1"/>
        <v>0</v>
      </c>
      <c r="I186" s="209"/>
      <c r="J186" s="175"/>
      <c r="K186" s="59" t="e">
        <f t="shared" si="2"/>
        <v>#DIV/0!</v>
      </c>
      <c r="L186" s="155"/>
    </row>
    <row r="187" spans="1:12" ht="20.100000000000001" customHeight="1" x14ac:dyDescent="0.3">
      <c r="A187" s="148"/>
      <c r="B187" s="149"/>
      <c r="C187" s="150" t="str">
        <f t="shared" si="0"/>
        <v/>
      </c>
      <c r="D187" s="151"/>
      <c r="E187" s="151"/>
      <c r="F187" s="149"/>
      <c r="G187" s="149"/>
      <c r="H187" s="110">
        <f t="shared" si="1"/>
        <v>0</v>
      </c>
      <c r="I187" s="178"/>
      <c r="J187" s="173"/>
      <c r="K187" s="123" t="e">
        <f t="shared" si="2"/>
        <v>#DIV/0!</v>
      </c>
      <c r="L187" s="156"/>
    </row>
    <row r="188" spans="1:12" s="12" customFormat="1" ht="20.100000000000001" customHeight="1" x14ac:dyDescent="0.3">
      <c r="A188" s="152"/>
      <c r="B188" s="153"/>
      <c r="C188" s="195" t="str">
        <f t="shared" si="0"/>
        <v/>
      </c>
      <c r="D188" s="154"/>
      <c r="E188" s="154"/>
      <c r="F188" s="153"/>
      <c r="G188" s="153"/>
      <c r="H188" s="101">
        <f t="shared" si="1"/>
        <v>0</v>
      </c>
      <c r="I188" s="209"/>
      <c r="J188" s="175"/>
      <c r="K188" s="59" t="e">
        <f t="shared" si="2"/>
        <v>#DIV/0!</v>
      </c>
      <c r="L188" s="155"/>
    </row>
    <row r="189" spans="1:12" ht="20.100000000000001" customHeight="1" x14ac:dyDescent="0.3">
      <c r="A189" s="148"/>
      <c r="B189" s="149"/>
      <c r="C189" s="150" t="str">
        <f t="shared" si="0"/>
        <v/>
      </c>
      <c r="D189" s="151"/>
      <c r="E189" s="151"/>
      <c r="F189" s="149"/>
      <c r="G189" s="149"/>
      <c r="H189" s="110">
        <f t="shared" si="1"/>
        <v>0</v>
      </c>
      <c r="I189" s="178"/>
      <c r="J189" s="173"/>
      <c r="K189" s="123" t="e">
        <f t="shared" si="2"/>
        <v>#DIV/0!</v>
      </c>
      <c r="L189" s="156"/>
    </row>
    <row r="190" spans="1:12" s="12" customFormat="1" ht="20.100000000000001" customHeight="1" x14ac:dyDescent="0.3">
      <c r="A190" s="152"/>
      <c r="B190" s="153"/>
      <c r="C190" s="195" t="str">
        <f t="shared" si="0"/>
        <v/>
      </c>
      <c r="D190" s="154"/>
      <c r="E190" s="154"/>
      <c r="F190" s="153"/>
      <c r="G190" s="153"/>
      <c r="H190" s="101">
        <f t="shared" si="1"/>
        <v>0</v>
      </c>
      <c r="I190" s="209"/>
      <c r="J190" s="175"/>
      <c r="K190" s="59" t="e">
        <f t="shared" si="2"/>
        <v>#DIV/0!</v>
      </c>
      <c r="L190" s="155"/>
    </row>
    <row r="191" spans="1:12" ht="20.100000000000001" customHeight="1" x14ac:dyDescent="0.3">
      <c r="A191" s="148"/>
      <c r="B191" s="149"/>
      <c r="C191" s="150" t="str">
        <f t="shared" si="0"/>
        <v/>
      </c>
      <c r="D191" s="151"/>
      <c r="E191" s="151"/>
      <c r="F191" s="149"/>
      <c r="G191" s="149"/>
      <c r="H191" s="110">
        <f t="shared" si="1"/>
        <v>0</v>
      </c>
      <c r="I191" s="178"/>
      <c r="J191" s="173"/>
      <c r="K191" s="123" t="e">
        <f t="shared" si="2"/>
        <v>#DIV/0!</v>
      </c>
      <c r="L191" s="156"/>
    </row>
    <row r="192" spans="1:12" s="12" customFormat="1" ht="20.100000000000001" customHeight="1" x14ac:dyDescent="0.3">
      <c r="A192" s="152"/>
      <c r="B192" s="153"/>
      <c r="C192" s="195" t="str">
        <f t="shared" si="0"/>
        <v/>
      </c>
      <c r="D192" s="154"/>
      <c r="E192" s="154"/>
      <c r="F192" s="153"/>
      <c r="G192" s="153"/>
      <c r="H192" s="101">
        <f t="shared" si="1"/>
        <v>0</v>
      </c>
      <c r="I192" s="209"/>
      <c r="J192" s="175"/>
      <c r="K192" s="59" t="e">
        <f t="shared" si="2"/>
        <v>#DIV/0!</v>
      </c>
      <c r="L192" s="155"/>
    </row>
    <row r="193" spans="1:19" ht="20.100000000000001" customHeight="1" x14ac:dyDescent="0.3">
      <c r="A193" s="148"/>
      <c r="B193" s="149"/>
      <c r="C193" s="150" t="str">
        <f t="shared" si="0"/>
        <v/>
      </c>
      <c r="D193" s="151"/>
      <c r="E193" s="151"/>
      <c r="F193" s="149"/>
      <c r="G193" s="149"/>
      <c r="H193" s="110">
        <f t="shared" si="1"/>
        <v>0</v>
      </c>
      <c r="I193" s="178"/>
      <c r="J193" s="173"/>
      <c r="K193" s="123" t="e">
        <f t="shared" si="2"/>
        <v>#DIV/0!</v>
      </c>
      <c r="L193" s="156"/>
    </row>
    <row r="194" spans="1:19" ht="20.100000000000001" customHeight="1" x14ac:dyDescent="0.3">
      <c r="A194" s="90"/>
      <c r="B194" s="90"/>
      <c r="C194" s="90"/>
      <c r="D194" s="90"/>
      <c r="E194" s="301" t="str">
        <f>IF(C167="","Year 1 Total",CONCATENATE(C167, " Total"))</f>
        <v>Year 1 Total</v>
      </c>
      <c r="F194" s="302"/>
      <c r="G194" s="66">
        <f>SUM(G169:G180)</f>
        <v>0</v>
      </c>
      <c r="H194" s="66">
        <f>SUM(H169:H180)</f>
        <v>0</v>
      </c>
      <c r="I194" s="66">
        <f>SUM(I169:I180)</f>
        <v>0</v>
      </c>
      <c r="J194" s="176">
        <f>SUM(J169:J180)</f>
        <v>0</v>
      </c>
      <c r="K194" s="92"/>
      <c r="L194" s="92">
        <f t="shared" ref="L194" si="3">SUM(L169:L180)</f>
        <v>0</v>
      </c>
    </row>
    <row r="195" spans="1:19" ht="20.100000000000001" customHeight="1" x14ac:dyDescent="0.3">
      <c r="A195" s="90"/>
      <c r="B195" s="90"/>
      <c r="C195" s="90"/>
      <c r="D195" s="90"/>
      <c r="E195" s="301" t="str">
        <f>IF(E167="", "Year 2 Total", CONCATENATE(E167, " Total"))</f>
        <v>Year 2 Total</v>
      </c>
      <c r="F195" s="302"/>
      <c r="G195" s="66">
        <f>SUM(G182:G193)</f>
        <v>0</v>
      </c>
      <c r="H195" s="66">
        <f>SUM(H182:H193)</f>
        <v>0</v>
      </c>
      <c r="I195" s="66">
        <f>SUM(I182:I193)</f>
        <v>0</v>
      </c>
      <c r="J195" s="176">
        <f>SUM(J182:J193)</f>
        <v>0</v>
      </c>
      <c r="K195" s="92"/>
      <c r="L195" s="92">
        <f t="shared" ref="L195" si="4">SUM(L182:L193)</f>
        <v>0</v>
      </c>
    </row>
    <row r="196" spans="1:19" ht="20.100000000000001" customHeight="1" x14ac:dyDescent="0.3">
      <c r="A196" s="3"/>
      <c r="B196" s="3"/>
      <c r="C196" s="3"/>
      <c r="D196" s="3"/>
      <c r="E196" s="3"/>
      <c r="F196" s="3"/>
      <c r="G196" s="3"/>
      <c r="I196" s="298" t="str">
        <f>IF(C167="", "Year 1 Average",CONCATENATE(C167, " Average"))</f>
        <v>Year 1 Average</v>
      </c>
      <c r="J196" s="299"/>
      <c r="K196" s="61" t="e">
        <f>AVERAGE(K169:K180)</f>
        <v>#DIV/0!</v>
      </c>
      <c r="R196" s="3"/>
      <c r="S196" s="3"/>
    </row>
    <row r="197" spans="1:19" ht="20.100000000000001" customHeight="1" x14ac:dyDescent="0.3">
      <c r="A197" s="3"/>
      <c r="B197" s="3"/>
      <c r="C197" s="3"/>
      <c r="G197" s="3"/>
      <c r="I197" s="298" t="str">
        <f>IF(E167="", "Year 2 Average",CONCATENATE(E167, " Average"))</f>
        <v>Year 2 Average</v>
      </c>
      <c r="J197" s="299"/>
      <c r="K197" s="60" t="e">
        <f>AVERAGE(K182:K193)</f>
        <v>#DIV/0!</v>
      </c>
    </row>
    <row r="198" spans="1:19" ht="20.100000000000001" customHeight="1" x14ac:dyDescent="0.25"/>
    <row r="199" spans="1:19" ht="20.100000000000001" customHeight="1" x14ac:dyDescent="0.25"/>
    <row r="200" spans="1:19" ht="20.100000000000001" customHeight="1" x14ac:dyDescent="0.25"/>
    <row r="201" spans="1:19" ht="20.100000000000001" customHeight="1" x14ac:dyDescent="0.25"/>
    <row r="202" spans="1:19" ht="20.100000000000001" customHeight="1" x14ac:dyDescent="0.25"/>
    <row r="203" spans="1:19" ht="20.100000000000001" customHeight="1" x14ac:dyDescent="0.25"/>
    <row r="204" spans="1:19" ht="20.100000000000001" customHeight="1" x14ac:dyDescent="0.25"/>
    <row r="205" spans="1:19" ht="20.100000000000001" customHeight="1" x14ac:dyDescent="0.25"/>
    <row r="206" spans="1:19" ht="20.100000000000001" customHeight="1" x14ac:dyDescent="0.25"/>
    <row r="207" spans="1:19" ht="20.100000000000001" customHeight="1" x14ac:dyDescent="0.25"/>
    <row r="208" spans="1:19"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spans="1:12" ht="20.100000000000001" customHeight="1" x14ac:dyDescent="0.25"/>
    <row r="242" spans="1:12" ht="20.100000000000001" customHeight="1" x14ac:dyDescent="0.25"/>
    <row r="243" spans="1:12" ht="20.100000000000001" customHeight="1" x14ac:dyDescent="0.25"/>
    <row r="244" spans="1:12" ht="20.100000000000001" customHeight="1" x14ac:dyDescent="0.25"/>
    <row r="245" spans="1:12" ht="20.100000000000001" customHeight="1" x14ac:dyDescent="0.25"/>
    <row r="246" spans="1:12" ht="20.100000000000001" customHeight="1" x14ac:dyDescent="0.3">
      <c r="A246" s="4" t="str">
        <f>A62</f>
        <v>Enter Building Name Above</v>
      </c>
      <c r="B246" s="2"/>
      <c r="I246"/>
    </row>
    <row r="247" spans="1:12" ht="20.100000000000001" customHeight="1" thickBot="1" x14ac:dyDescent="0.3">
      <c r="I247"/>
    </row>
    <row r="248" spans="1:12" ht="20.100000000000001" customHeight="1" thickBot="1" x14ac:dyDescent="0.35">
      <c r="A248" s="4" t="s">
        <v>8</v>
      </c>
      <c r="B248" s="203" t="s">
        <v>200</v>
      </c>
      <c r="C248" s="204"/>
      <c r="D248" s="205" t="s">
        <v>201</v>
      </c>
      <c r="E248" s="206"/>
      <c r="G248" s="118" t="s">
        <v>159</v>
      </c>
      <c r="H248" s="137">
        <v>3413</v>
      </c>
      <c r="I248"/>
    </row>
    <row r="249" spans="1:12" ht="20.100000000000001" customHeight="1" x14ac:dyDescent="0.3">
      <c r="A249" s="6" t="s">
        <v>1</v>
      </c>
      <c r="B249" s="6" t="s">
        <v>7</v>
      </c>
      <c r="C249" s="6" t="s">
        <v>2</v>
      </c>
      <c r="D249" s="6" t="s">
        <v>3</v>
      </c>
      <c r="E249" s="6" t="s">
        <v>4</v>
      </c>
      <c r="F249" s="6" t="s">
        <v>5</v>
      </c>
      <c r="G249" s="6" t="s">
        <v>14</v>
      </c>
      <c r="H249" s="128" t="s">
        <v>12</v>
      </c>
      <c r="I249" s="86" t="s">
        <v>192</v>
      </c>
      <c r="J249" s="6" t="s">
        <v>10</v>
      </c>
      <c r="K249" s="6" t="s">
        <v>15</v>
      </c>
      <c r="L249" s="78" t="s">
        <v>151</v>
      </c>
    </row>
    <row r="250" spans="1:12" ht="20.100000000000001" customHeight="1" x14ac:dyDescent="0.3">
      <c r="A250" s="148"/>
      <c r="B250" s="148"/>
      <c r="C250" s="150" t="str">
        <f t="shared" ref="C250:C261" si="5">IF(D250="", "", D250)</f>
        <v/>
      </c>
      <c r="D250" s="160"/>
      <c r="E250" s="160"/>
      <c r="F250" s="148"/>
      <c r="G250" s="148"/>
      <c r="H250" s="88">
        <f t="shared" ref="H250:H261" si="6">G250*$H$248/100000</f>
        <v>0</v>
      </c>
      <c r="I250" s="178"/>
      <c r="J250" s="158"/>
      <c r="K250" s="62" t="e">
        <f t="shared" ref="K250:K261" si="7">J250/G250</f>
        <v>#DIV/0!</v>
      </c>
      <c r="L250" s="158"/>
    </row>
    <row r="251" spans="1:12" s="14" customFormat="1" ht="20.100000000000001" customHeight="1" x14ac:dyDescent="0.3">
      <c r="A251" s="161"/>
      <c r="B251" s="161"/>
      <c r="C251" s="196" t="str">
        <f t="shared" si="5"/>
        <v/>
      </c>
      <c r="D251" s="162"/>
      <c r="E251" s="162"/>
      <c r="F251" s="161"/>
      <c r="G251" s="161"/>
      <c r="H251" s="13">
        <f t="shared" si="6"/>
        <v>0</v>
      </c>
      <c r="I251" s="179"/>
      <c r="J251" s="159"/>
      <c r="K251" s="63" t="e">
        <f t="shared" si="7"/>
        <v>#DIV/0!</v>
      </c>
      <c r="L251" s="159"/>
    </row>
    <row r="252" spans="1:12" ht="20.100000000000001" customHeight="1" x14ac:dyDescent="0.3">
      <c r="A252" s="148"/>
      <c r="B252" s="148"/>
      <c r="C252" s="150" t="str">
        <f t="shared" si="5"/>
        <v/>
      </c>
      <c r="D252" s="160"/>
      <c r="E252" s="160"/>
      <c r="F252" s="148"/>
      <c r="G252" s="148"/>
      <c r="H252" s="88">
        <f t="shared" si="6"/>
        <v>0</v>
      </c>
      <c r="I252" s="178"/>
      <c r="J252" s="158"/>
      <c r="K252" s="62" t="e">
        <f t="shared" si="7"/>
        <v>#DIV/0!</v>
      </c>
      <c r="L252" s="158"/>
    </row>
    <row r="253" spans="1:12" s="14" customFormat="1" ht="20.100000000000001" customHeight="1" x14ac:dyDescent="0.3">
      <c r="A253" s="161"/>
      <c r="B253" s="161"/>
      <c r="C253" s="196" t="str">
        <f t="shared" si="5"/>
        <v/>
      </c>
      <c r="D253" s="162"/>
      <c r="E253" s="162"/>
      <c r="F253" s="161"/>
      <c r="G253" s="161"/>
      <c r="H253" s="13">
        <f t="shared" si="6"/>
        <v>0</v>
      </c>
      <c r="I253" s="179"/>
      <c r="J253" s="159"/>
      <c r="K253" s="63" t="e">
        <f t="shared" si="7"/>
        <v>#DIV/0!</v>
      </c>
      <c r="L253" s="159"/>
    </row>
    <row r="254" spans="1:12" ht="20.100000000000001" customHeight="1" x14ac:dyDescent="0.3">
      <c r="A254" s="148"/>
      <c r="B254" s="148"/>
      <c r="C254" s="150" t="str">
        <f t="shared" si="5"/>
        <v/>
      </c>
      <c r="D254" s="160"/>
      <c r="E254" s="160"/>
      <c r="F254" s="148"/>
      <c r="G254" s="148"/>
      <c r="H254" s="88">
        <f t="shared" si="6"/>
        <v>0</v>
      </c>
      <c r="I254" s="178"/>
      <c r="J254" s="158"/>
      <c r="K254" s="62" t="e">
        <f t="shared" si="7"/>
        <v>#DIV/0!</v>
      </c>
      <c r="L254" s="158"/>
    </row>
    <row r="255" spans="1:12" s="14" customFormat="1" ht="20.100000000000001" customHeight="1" x14ac:dyDescent="0.3">
      <c r="A255" s="161"/>
      <c r="B255" s="161"/>
      <c r="C255" s="196" t="str">
        <f t="shared" si="5"/>
        <v/>
      </c>
      <c r="D255" s="162"/>
      <c r="E255" s="162"/>
      <c r="F255" s="161"/>
      <c r="G255" s="161"/>
      <c r="H255" s="13">
        <f t="shared" si="6"/>
        <v>0</v>
      </c>
      <c r="I255" s="179"/>
      <c r="J255" s="159"/>
      <c r="K255" s="63" t="e">
        <f t="shared" si="7"/>
        <v>#DIV/0!</v>
      </c>
      <c r="L255" s="159"/>
    </row>
    <row r="256" spans="1:12" ht="20.100000000000001" customHeight="1" x14ac:dyDescent="0.3">
      <c r="A256" s="148"/>
      <c r="B256" s="148"/>
      <c r="C256" s="150" t="str">
        <f t="shared" si="5"/>
        <v/>
      </c>
      <c r="D256" s="160"/>
      <c r="E256" s="160"/>
      <c r="F256" s="148"/>
      <c r="G256" s="148"/>
      <c r="H256" s="88">
        <f t="shared" si="6"/>
        <v>0</v>
      </c>
      <c r="I256" s="178"/>
      <c r="J256" s="158"/>
      <c r="K256" s="62" t="e">
        <f t="shared" si="7"/>
        <v>#DIV/0!</v>
      </c>
      <c r="L256" s="158"/>
    </row>
    <row r="257" spans="1:12" s="14" customFormat="1" ht="19.5" customHeight="1" x14ac:dyDescent="0.3">
      <c r="A257" s="161"/>
      <c r="B257" s="161"/>
      <c r="C257" s="196" t="str">
        <f t="shared" si="5"/>
        <v/>
      </c>
      <c r="D257" s="162"/>
      <c r="E257" s="162"/>
      <c r="F257" s="161"/>
      <c r="G257" s="161"/>
      <c r="H257" s="13">
        <f t="shared" si="6"/>
        <v>0</v>
      </c>
      <c r="I257" s="179"/>
      <c r="J257" s="159"/>
      <c r="K257" s="63" t="e">
        <f t="shared" si="7"/>
        <v>#DIV/0!</v>
      </c>
      <c r="L257" s="159"/>
    </row>
    <row r="258" spans="1:12" ht="20.100000000000001" customHeight="1" x14ac:dyDescent="0.3">
      <c r="A258" s="148"/>
      <c r="B258" s="148"/>
      <c r="C258" s="150" t="str">
        <f t="shared" si="5"/>
        <v/>
      </c>
      <c r="D258" s="160"/>
      <c r="E258" s="160"/>
      <c r="F258" s="148"/>
      <c r="G258" s="148"/>
      <c r="H258" s="88">
        <f t="shared" si="6"/>
        <v>0</v>
      </c>
      <c r="I258" s="178"/>
      <c r="J258" s="158"/>
      <c r="K258" s="62" t="e">
        <f t="shared" si="7"/>
        <v>#DIV/0!</v>
      </c>
      <c r="L258" s="158"/>
    </row>
    <row r="259" spans="1:12" s="14" customFormat="1" ht="20.100000000000001" customHeight="1" x14ac:dyDescent="0.3">
      <c r="A259" s="161"/>
      <c r="B259" s="161"/>
      <c r="C259" s="196" t="str">
        <f t="shared" si="5"/>
        <v/>
      </c>
      <c r="D259" s="162"/>
      <c r="E259" s="162"/>
      <c r="F259" s="161"/>
      <c r="G259" s="161"/>
      <c r="H259" s="13">
        <f t="shared" si="6"/>
        <v>0</v>
      </c>
      <c r="I259" s="179"/>
      <c r="J259" s="159"/>
      <c r="K259" s="63" t="e">
        <f t="shared" si="7"/>
        <v>#DIV/0!</v>
      </c>
      <c r="L259" s="159"/>
    </row>
    <row r="260" spans="1:12" ht="20.100000000000001" customHeight="1" x14ac:dyDescent="0.3">
      <c r="A260" s="148"/>
      <c r="B260" s="148"/>
      <c r="C260" s="150" t="str">
        <f t="shared" si="5"/>
        <v/>
      </c>
      <c r="D260" s="160"/>
      <c r="E260" s="160"/>
      <c r="F260" s="148"/>
      <c r="G260" s="148"/>
      <c r="H260" s="88">
        <f t="shared" si="6"/>
        <v>0</v>
      </c>
      <c r="I260" s="178"/>
      <c r="J260" s="158"/>
      <c r="K260" s="62" t="e">
        <f t="shared" si="7"/>
        <v>#DIV/0!</v>
      </c>
      <c r="L260" s="158"/>
    </row>
    <row r="261" spans="1:12" s="14" customFormat="1" ht="20.100000000000001" customHeight="1" x14ac:dyDescent="0.3">
      <c r="A261" s="161"/>
      <c r="B261" s="161"/>
      <c r="C261" s="196" t="str">
        <f t="shared" si="5"/>
        <v/>
      </c>
      <c r="D261" s="162"/>
      <c r="E261" s="162"/>
      <c r="F261" s="161"/>
      <c r="G261" s="161"/>
      <c r="H261" s="13">
        <f t="shared" si="6"/>
        <v>0</v>
      </c>
      <c r="I261" s="179"/>
      <c r="J261" s="159"/>
      <c r="K261" s="63" t="e">
        <f t="shared" si="7"/>
        <v>#DIV/0!</v>
      </c>
      <c r="L261" s="159"/>
    </row>
    <row r="262" spans="1:12" s="22" customFormat="1" ht="20.100000000000001" customHeight="1" x14ac:dyDescent="0.3">
      <c r="A262" s="17"/>
      <c r="B262" s="17"/>
      <c r="C262" s="18"/>
      <c r="D262" s="17"/>
      <c r="E262" s="17"/>
      <c r="F262" s="19"/>
      <c r="G262" s="17"/>
      <c r="H262" s="96"/>
      <c r="I262" s="180"/>
      <c r="J262" s="20"/>
      <c r="K262" s="21"/>
      <c r="L262" s="21"/>
    </row>
    <row r="263" spans="1:12" ht="20.100000000000001" customHeight="1" x14ac:dyDescent="0.3">
      <c r="A263" s="148"/>
      <c r="B263" s="148"/>
      <c r="C263" s="150" t="str">
        <f t="shared" ref="C263:C274" si="8">IF(D263="", "", D263)</f>
        <v/>
      </c>
      <c r="D263" s="160"/>
      <c r="E263" s="160"/>
      <c r="F263" s="148"/>
      <c r="G263" s="148"/>
      <c r="H263" s="88">
        <f t="shared" ref="H263:H274" si="9">G263*$H$248/100000</f>
        <v>0</v>
      </c>
      <c r="I263" s="178"/>
      <c r="J263" s="158"/>
      <c r="K263" s="62" t="e">
        <f t="shared" ref="K263:K274" si="10">J263/G263</f>
        <v>#DIV/0!</v>
      </c>
      <c r="L263" s="158"/>
    </row>
    <row r="264" spans="1:12" s="16" customFormat="1" ht="20.100000000000001" customHeight="1" x14ac:dyDescent="0.3">
      <c r="A264" s="163"/>
      <c r="B264" s="163"/>
      <c r="C264" s="197" t="str">
        <f t="shared" si="8"/>
        <v/>
      </c>
      <c r="D264" s="164"/>
      <c r="E264" s="164"/>
      <c r="F264" s="163"/>
      <c r="G264" s="163"/>
      <c r="H264" s="15">
        <f t="shared" si="9"/>
        <v>0</v>
      </c>
      <c r="I264" s="181"/>
      <c r="J264" s="166"/>
      <c r="K264" s="64" t="e">
        <f t="shared" si="10"/>
        <v>#DIV/0!</v>
      </c>
      <c r="L264" s="166"/>
    </row>
    <row r="265" spans="1:12" ht="20.100000000000001" customHeight="1" x14ac:dyDescent="0.3">
      <c r="A265" s="148"/>
      <c r="B265" s="148"/>
      <c r="C265" s="150" t="str">
        <f t="shared" si="8"/>
        <v/>
      </c>
      <c r="D265" s="160"/>
      <c r="E265" s="160"/>
      <c r="F265" s="148"/>
      <c r="G265" s="148"/>
      <c r="H265" s="88">
        <f t="shared" si="9"/>
        <v>0</v>
      </c>
      <c r="I265" s="178"/>
      <c r="J265" s="158"/>
      <c r="K265" s="62" t="e">
        <f t="shared" si="10"/>
        <v>#DIV/0!</v>
      </c>
      <c r="L265" s="158"/>
    </row>
    <row r="266" spans="1:12" s="16" customFormat="1" ht="20.100000000000001" customHeight="1" x14ac:dyDescent="0.3">
      <c r="A266" s="163"/>
      <c r="B266" s="163"/>
      <c r="C266" s="197" t="str">
        <f t="shared" si="8"/>
        <v/>
      </c>
      <c r="D266" s="164"/>
      <c r="E266" s="164"/>
      <c r="F266" s="163"/>
      <c r="G266" s="163"/>
      <c r="H266" s="15">
        <f t="shared" si="9"/>
        <v>0</v>
      </c>
      <c r="I266" s="181"/>
      <c r="J266" s="166"/>
      <c r="K266" s="64" t="e">
        <f t="shared" si="10"/>
        <v>#DIV/0!</v>
      </c>
      <c r="L266" s="166"/>
    </row>
    <row r="267" spans="1:12" ht="20.100000000000001" customHeight="1" x14ac:dyDescent="0.3">
      <c r="A267" s="148"/>
      <c r="B267" s="148"/>
      <c r="C267" s="150" t="str">
        <f t="shared" si="8"/>
        <v/>
      </c>
      <c r="D267" s="160"/>
      <c r="E267" s="160"/>
      <c r="F267" s="148"/>
      <c r="G267" s="148"/>
      <c r="H267" s="88">
        <f t="shared" si="9"/>
        <v>0</v>
      </c>
      <c r="I267" s="178"/>
      <c r="J267" s="158"/>
      <c r="K267" s="62" t="e">
        <f t="shared" si="10"/>
        <v>#DIV/0!</v>
      </c>
      <c r="L267" s="158"/>
    </row>
    <row r="268" spans="1:12" s="16" customFormat="1" ht="20.100000000000001" customHeight="1" x14ac:dyDescent="0.3">
      <c r="A268" s="163"/>
      <c r="B268" s="163"/>
      <c r="C268" s="197" t="str">
        <f t="shared" si="8"/>
        <v/>
      </c>
      <c r="D268" s="164"/>
      <c r="E268" s="164"/>
      <c r="F268" s="163"/>
      <c r="G268" s="163"/>
      <c r="H268" s="15">
        <f t="shared" si="9"/>
        <v>0</v>
      </c>
      <c r="I268" s="181"/>
      <c r="J268" s="166"/>
      <c r="K268" s="64" t="e">
        <f t="shared" si="10"/>
        <v>#DIV/0!</v>
      </c>
      <c r="L268" s="166"/>
    </row>
    <row r="269" spans="1:12" ht="20.100000000000001" customHeight="1" x14ac:dyDescent="0.3">
      <c r="A269" s="148"/>
      <c r="B269" s="148"/>
      <c r="C269" s="150" t="str">
        <f t="shared" si="8"/>
        <v/>
      </c>
      <c r="D269" s="160"/>
      <c r="E269" s="160"/>
      <c r="F269" s="148"/>
      <c r="G269" s="148"/>
      <c r="H269" s="88">
        <f t="shared" si="9"/>
        <v>0</v>
      </c>
      <c r="I269" s="178"/>
      <c r="J269" s="158"/>
      <c r="K269" s="62" t="e">
        <f t="shared" si="10"/>
        <v>#DIV/0!</v>
      </c>
      <c r="L269" s="158"/>
    </row>
    <row r="270" spans="1:12" s="16" customFormat="1" ht="20.100000000000001" customHeight="1" x14ac:dyDescent="0.3">
      <c r="A270" s="163"/>
      <c r="B270" s="163"/>
      <c r="C270" s="197" t="str">
        <f t="shared" si="8"/>
        <v/>
      </c>
      <c r="D270" s="164"/>
      <c r="E270" s="164"/>
      <c r="F270" s="163"/>
      <c r="G270" s="163"/>
      <c r="H270" s="15">
        <f t="shared" si="9"/>
        <v>0</v>
      </c>
      <c r="I270" s="181"/>
      <c r="J270" s="166"/>
      <c r="K270" s="64" t="e">
        <f t="shared" si="10"/>
        <v>#DIV/0!</v>
      </c>
      <c r="L270" s="166"/>
    </row>
    <row r="271" spans="1:12" ht="20.100000000000001" customHeight="1" x14ac:dyDescent="0.3">
      <c r="A271" s="148"/>
      <c r="B271" s="148"/>
      <c r="C271" s="150" t="str">
        <f t="shared" si="8"/>
        <v/>
      </c>
      <c r="D271" s="160"/>
      <c r="E271" s="160"/>
      <c r="F271" s="148"/>
      <c r="G271" s="148"/>
      <c r="H271" s="88">
        <f t="shared" si="9"/>
        <v>0</v>
      </c>
      <c r="I271" s="178"/>
      <c r="J271" s="158"/>
      <c r="K271" s="62" t="e">
        <f t="shared" si="10"/>
        <v>#DIV/0!</v>
      </c>
      <c r="L271" s="158"/>
    </row>
    <row r="272" spans="1:12" s="16" customFormat="1" ht="20.100000000000001" customHeight="1" x14ac:dyDescent="0.3">
      <c r="A272" s="163"/>
      <c r="B272" s="163"/>
      <c r="C272" s="197" t="str">
        <f t="shared" si="8"/>
        <v/>
      </c>
      <c r="D272" s="164"/>
      <c r="E272" s="164"/>
      <c r="F272" s="163"/>
      <c r="G272" s="163"/>
      <c r="H272" s="15">
        <f t="shared" si="9"/>
        <v>0</v>
      </c>
      <c r="I272" s="181"/>
      <c r="J272" s="166"/>
      <c r="K272" s="64" t="e">
        <f t="shared" si="10"/>
        <v>#DIV/0!</v>
      </c>
      <c r="L272" s="166"/>
    </row>
    <row r="273" spans="1:12" ht="20.100000000000001" customHeight="1" x14ac:dyDescent="0.3">
      <c r="A273" s="148"/>
      <c r="B273" s="148"/>
      <c r="C273" s="150" t="str">
        <f t="shared" si="8"/>
        <v/>
      </c>
      <c r="D273" s="160"/>
      <c r="E273" s="160"/>
      <c r="F273" s="148"/>
      <c r="G273" s="148"/>
      <c r="H273" s="88">
        <f t="shared" si="9"/>
        <v>0</v>
      </c>
      <c r="I273" s="178"/>
      <c r="J273" s="158"/>
      <c r="K273" s="62" t="e">
        <f t="shared" si="10"/>
        <v>#DIV/0!</v>
      </c>
      <c r="L273" s="158"/>
    </row>
    <row r="274" spans="1:12" s="16" customFormat="1" ht="20.100000000000001" customHeight="1" x14ac:dyDescent="0.3">
      <c r="A274" s="163"/>
      <c r="B274" s="163"/>
      <c r="C274" s="197" t="str">
        <f t="shared" si="8"/>
        <v/>
      </c>
      <c r="D274" s="164"/>
      <c r="E274" s="164"/>
      <c r="F274" s="165"/>
      <c r="G274" s="165"/>
      <c r="H274" s="15">
        <f t="shared" si="9"/>
        <v>0</v>
      </c>
      <c r="I274" s="181"/>
      <c r="J274" s="170"/>
      <c r="K274" s="65" t="e">
        <f t="shared" si="10"/>
        <v>#DIV/0!</v>
      </c>
      <c r="L274" s="166"/>
    </row>
    <row r="275" spans="1:12" ht="20.100000000000001" customHeight="1" x14ac:dyDescent="0.3">
      <c r="A275" s="3"/>
      <c r="B275" s="3"/>
      <c r="E275" s="296" t="str">
        <f>IF(C248="","Year 1 Total",CONCATENATE(C248, " Total"))</f>
        <v>Year 1 Total</v>
      </c>
      <c r="F275" s="297"/>
      <c r="G275" s="8">
        <f>SUM(G250:G261)</f>
        <v>0</v>
      </c>
      <c r="H275" s="8">
        <f>SUM(H250:H261)</f>
        <v>0</v>
      </c>
      <c r="I275" s="187">
        <f>SUM(I250:I261)</f>
        <v>0</v>
      </c>
      <c r="J275" s="171">
        <f>SUM(J250:J261)</f>
        <v>0</v>
      </c>
      <c r="K275" s="9"/>
      <c r="L275" s="9">
        <f t="shared" ref="L275" si="11">SUM(L250:L261)</f>
        <v>0</v>
      </c>
    </row>
    <row r="276" spans="1:12" ht="20.100000000000001" customHeight="1" x14ac:dyDescent="0.3">
      <c r="A276" s="3"/>
      <c r="B276" s="3"/>
      <c r="E276" s="296" t="str">
        <f>IF(E248="","Year 2 Total",CONCATENATE(E248, " Total"))</f>
        <v>Year 2 Total</v>
      </c>
      <c r="F276" s="297"/>
      <c r="G276" s="8">
        <f>SUM(G263:G274)</f>
        <v>0</v>
      </c>
      <c r="H276" s="8">
        <f>SUM(H263:H274)</f>
        <v>0</v>
      </c>
      <c r="I276" s="187">
        <f>SUM(I263:I274)</f>
        <v>0</v>
      </c>
      <c r="J276" s="171">
        <f>SUM(J263:J274)</f>
        <v>0</v>
      </c>
      <c r="K276" s="9"/>
      <c r="L276" s="9">
        <f t="shared" ref="L276" si="12">SUM(L263:L274)</f>
        <v>0</v>
      </c>
    </row>
    <row r="277" spans="1:12" ht="20.100000000000001" customHeight="1" x14ac:dyDescent="0.3">
      <c r="A277" s="3"/>
      <c r="B277" s="3"/>
      <c r="C277" s="3"/>
      <c r="D277" s="3"/>
      <c r="E277" s="3"/>
      <c r="F277" s="3"/>
      <c r="H277" s="81"/>
      <c r="I277" s="298" t="str">
        <f>IF(C248="", "Year 1 Average",CONCATENATE(C248, " Average"))</f>
        <v>Year 1 Average</v>
      </c>
      <c r="J277" s="299"/>
      <c r="K277" s="61" t="e">
        <f>AVERAGE(K250:K261)</f>
        <v>#DIV/0!</v>
      </c>
    </row>
    <row r="278" spans="1:12" ht="20.100000000000001" customHeight="1" x14ac:dyDescent="0.3">
      <c r="A278" s="3"/>
      <c r="B278" s="3"/>
      <c r="C278" s="3"/>
      <c r="D278" s="3"/>
      <c r="E278" s="3"/>
      <c r="F278" s="3"/>
      <c r="H278" s="81"/>
      <c r="I278" s="298" t="str">
        <f>IF(E248="", "Year 2 Average",CONCATENATE(E248, " Average"))</f>
        <v>Year 2 Average</v>
      </c>
      <c r="J278" s="299"/>
      <c r="K278" s="61" t="e">
        <f>AVERAGE(K263:K274)</f>
        <v>#DIV/0!</v>
      </c>
    </row>
    <row r="279" spans="1:12" ht="20.100000000000001" customHeight="1" x14ac:dyDescent="0.25"/>
    <row r="280" spans="1:12" ht="20.100000000000001" customHeight="1" x14ac:dyDescent="0.25"/>
    <row r="281" spans="1:12" ht="20.100000000000001" customHeight="1" x14ac:dyDescent="0.25"/>
    <row r="282" spans="1:12" ht="20.100000000000001" customHeight="1" x14ac:dyDescent="0.25"/>
    <row r="283" spans="1:12" ht="20.100000000000001" customHeight="1" x14ac:dyDescent="0.25"/>
    <row r="284" spans="1:12" ht="20.100000000000001" customHeight="1" x14ac:dyDescent="0.25"/>
    <row r="285" spans="1:12" ht="20.100000000000001" customHeight="1" x14ac:dyDescent="0.25"/>
    <row r="286" spans="1:12" ht="20.100000000000001" customHeight="1" x14ac:dyDescent="0.25"/>
    <row r="287" spans="1:12" ht="20.100000000000001" customHeight="1" x14ac:dyDescent="0.25"/>
    <row r="288" spans="1:12"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spans="1:12" ht="20.100000000000001" customHeight="1" x14ac:dyDescent="0.25"/>
    <row r="322" spans="1:12" ht="20.100000000000001" customHeight="1" x14ac:dyDescent="0.25"/>
    <row r="323" spans="1:12" ht="20.100000000000001" customHeight="1" x14ac:dyDescent="0.25"/>
    <row r="324" spans="1:12" ht="20.100000000000001" customHeight="1" x14ac:dyDescent="0.25"/>
    <row r="325" spans="1:12" ht="20.100000000000001" customHeight="1" x14ac:dyDescent="0.25"/>
    <row r="326" spans="1:12" ht="20.100000000000001" customHeight="1" x14ac:dyDescent="0.3">
      <c r="A326" s="84" t="str">
        <f>A62</f>
        <v>Enter Building Name Above</v>
      </c>
      <c r="B326" s="85"/>
      <c r="C326" s="81"/>
      <c r="D326" s="81"/>
      <c r="E326" s="81"/>
      <c r="F326" s="81"/>
      <c r="G326" s="81"/>
      <c r="H326" s="81"/>
      <c r="I326" s="82"/>
      <c r="J326" s="81"/>
    </row>
    <row r="327" spans="1:12" ht="20.100000000000001" customHeight="1" thickBot="1" x14ac:dyDescent="0.35">
      <c r="A327" s="85"/>
      <c r="B327" s="85"/>
      <c r="C327" s="81"/>
      <c r="D327" s="81"/>
      <c r="E327" s="81"/>
      <c r="F327" s="81"/>
      <c r="G327" s="81"/>
      <c r="H327" s="81"/>
      <c r="I327" s="82"/>
      <c r="J327" s="81"/>
    </row>
    <row r="328" spans="1:12" ht="20.100000000000001" customHeight="1" thickBot="1" x14ac:dyDescent="0.35">
      <c r="A328" s="84" t="s">
        <v>165</v>
      </c>
      <c r="B328" s="199" t="s">
        <v>200</v>
      </c>
      <c r="C328" s="201"/>
      <c r="D328" s="200" t="s">
        <v>201</v>
      </c>
      <c r="E328" s="202"/>
      <c r="F328" s="81"/>
      <c r="G328" s="118" t="s">
        <v>161</v>
      </c>
      <c r="H328" s="137">
        <v>132000</v>
      </c>
      <c r="I328" s="82"/>
      <c r="J328" s="81"/>
    </row>
    <row r="329" spans="1:12" ht="20.100000000000001" customHeight="1" x14ac:dyDescent="0.3">
      <c r="A329" s="86" t="s">
        <v>1</v>
      </c>
      <c r="B329" s="86" t="s">
        <v>7</v>
      </c>
      <c r="C329" s="86" t="s">
        <v>2</v>
      </c>
      <c r="D329" s="86" t="s">
        <v>3</v>
      </c>
      <c r="E329" s="86" t="s">
        <v>4</v>
      </c>
      <c r="F329" s="86" t="s">
        <v>5</v>
      </c>
      <c r="G329" s="86" t="s">
        <v>145</v>
      </c>
      <c r="H329" s="128" t="s">
        <v>12</v>
      </c>
      <c r="I329" s="86" t="s">
        <v>160</v>
      </c>
      <c r="J329" s="87" t="s">
        <v>146</v>
      </c>
      <c r="K329" s="86" t="s">
        <v>13</v>
      </c>
      <c r="L329" s="86" t="s">
        <v>151</v>
      </c>
    </row>
    <row r="330" spans="1:12" ht="20.100000000000001" customHeight="1" x14ac:dyDescent="0.3">
      <c r="A330" s="144"/>
      <c r="B330" s="145"/>
      <c r="C330" s="146" t="str">
        <f t="shared" ref="C330:C341" si="13">IF(D330="", "", D330)</f>
        <v/>
      </c>
      <c r="D330" s="147"/>
      <c r="E330" s="147"/>
      <c r="F330" s="145"/>
      <c r="G330" s="145"/>
      <c r="H330" s="94">
        <f t="shared" ref="H330:H341" si="14">G330*$H$328/100000</f>
        <v>0</v>
      </c>
      <c r="I330" s="182"/>
      <c r="J330" s="172"/>
      <c r="K330" s="102" t="e">
        <f t="shared" ref="K330:K341" si="15">J330/H330</f>
        <v>#DIV/0!</v>
      </c>
      <c r="L330" s="157"/>
    </row>
    <row r="331" spans="1:12" ht="20.100000000000001" customHeight="1" x14ac:dyDescent="0.3">
      <c r="A331" s="148"/>
      <c r="B331" s="149"/>
      <c r="C331" s="150" t="str">
        <f t="shared" si="13"/>
        <v/>
      </c>
      <c r="D331" s="151"/>
      <c r="E331" s="151"/>
      <c r="F331" s="149"/>
      <c r="G331" s="149"/>
      <c r="H331" s="110">
        <f t="shared" si="14"/>
        <v>0</v>
      </c>
      <c r="I331" s="183"/>
      <c r="J331" s="173"/>
      <c r="K331" s="103" t="e">
        <f t="shared" si="15"/>
        <v>#DIV/0!</v>
      </c>
      <c r="L331" s="156"/>
    </row>
    <row r="332" spans="1:12" ht="20.100000000000001" customHeight="1" x14ac:dyDescent="0.3">
      <c r="A332" s="144"/>
      <c r="B332" s="145"/>
      <c r="C332" s="146" t="str">
        <f t="shared" si="13"/>
        <v/>
      </c>
      <c r="D332" s="147"/>
      <c r="E332" s="147"/>
      <c r="F332" s="145"/>
      <c r="G332" s="145"/>
      <c r="H332" s="94">
        <f t="shared" si="14"/>
        <v>0</v>
      </c>
      <c r="I332" s="182"/>
      <c r="J332" s="172"/>
      <c r="K332" s="102" t="e">
        <f t="shared" si="15"/>
        <v>#DIV/0!</v>
      </c>
      <c r="L332" s="157"/>
    </row>
    <row r="333" spans="1:12" ht="20.100000000000001" customHeight="1" x14ac:dyDescent="0.3">
      <c r="A333" s="148"/>
      <c r="B333" s="149"/>
      <c r="C333" s="150" t="str">
        <f t="shared" si="13"/>
        <v/>
      </c>
      <c r="D333" s="151"/>
      <c r="E333" s="151"/>
      <c r="F333" s="149"/>
      <c r="G333" s="149"/>
      <c r="H333" s="110">
        <f t="shared" si="14"/>
        <v>0</v>
      </c>
      <c r="I333" s="183"/>
      <c r="J333" s="173"/>
      <c r="K333" s="103" t="e">
        <f t="shared" si="15"/>
        <v>#DIV/0!</v>
      </c>
      <c r="L333" s="156"/>
    </row>
    <row r="334" spans="1:12" ht="20.100000000000001" customHeight="1" x14ac:dyDescent="0.3">
      <c r="A334" s="144"/>
      <c r="B334" s="145"/>
      <c r="C334" s="146" t="str">
        <f t="shared" si="13"/>
        <v/>
      </c>
      <c r="D334" s="147"/>
      <c r="E334" s="147"/>
      <c r="F334" s="145"/>
      <c r="G334" s="145"/>
      <c r="H334" s="94">
        <f t="shared" si="14"/>
        <v>0</v>
      </c>
      <c r="I334" s="182"/>
      <c r="J334" s="172"/>
      <c r="K334" s="102" t="e">
        <f t="shared" si="15"/>
        <v>#DIV/0!</v>
      </c>
      <c r="L334" s="157"/>
    </row>
    <row r="335" spans="1:12" ht="20.100000000000001" customHeight="1" x14ac:dyDescent="0.3">
      <c r="A335" s="148"/>
      <c r="B335" s="149"/>
      <c r="C335" s="150" t="str">
        <f t="shared" si="13"/>
        <v/>
      </c>
      <c r="D335" s="151"/>
      <c r="E335" s="151"/>
      <c r="F335" s="149"/>
      <c r="G335" s="149"/>
      <c r="H335" s="110">
        <f t="shared" si="14"/>
        <v>0</v>
      </c>
      <c r="I335" s="183"/>
      <c r="J335" s="173"/>
      <c r="K335" s="103" t="e">
        <f t="shared" si="15"/>
        <v>#DIV/0!</v>
      </c>
      <c r="L335" s="156"/>
    </row>
    <row r="336" spans="1:12" ht="20.100000000000001" customHeight="1" x14ac:dyDescent="0.3">
      <c r="A336" s="144"/>
      <c r="B336" s="145"/>
      <c r="C336" s="146" t="str">
        <f t="shared" si="13"/>
        <v/>
      </c>
      <c r="D336" s="147"/>
      <c r="E336" s="147"/>
      <c r="F336" s="145"/>
      <c r="G336" s="145"/>
      <c r="H336" s="94">
        <f t="shared" si="14"/>
        <v>0</v>
      </c>
      <c r="I336" s="182"/>
      <c r="J336" s="172"/>
      <c r="K336" s="102" t="e">
        <f t="shared" si="15"/>
        <v>#DIV/0!</v>
      </c>
      <c r="L336" s="157"/>
    </row>
    <row r="337" spans="1:12" ht="20.100000000000001" customHeight="1" x14ac:dyDescent="0.3">
      <c r="A337" s="148"/>
      <c r="B337" s="149"/>
      <c r="C337" s="150" t="str">
        <f t="shared" si="13"/>
        <v/>
      </c>
      <c r="D337" s="151"/>
      <c r="E337" s="151"/>
      <c r="F337" s="149"/>
      <c r="G337" s="149"/>
      <c r="H337" s="110">
        <f t="shared" si="14"/>
        <v>0</v>
      </c>
      <c r="I337" s="183"/>
      <c r="J337" s="173"/>
      <c r="K337" s="103" t="e">
        <f t="shared" si="15"/>
        <v>#DIV/0!</v>
      </c>
      <c r="L337" s="156"/>
    </row>
    <row r="338" spans="1:12" ht="20.100000000000001" customHeight="1" x14ac:dyDescent="0.3">
      <c r="A338" s="144"/>
      <c r="B338" s="145"/>
      <c r="C338" s="146" t="str">
        <f t="shared" si="13"/>
        <v/>
      </c>
      <c r="D338" s="147"/>
      <c r="E338" s="147"/>
      <c r="F338" s="145"/>
      <c r="G338" s="145"/>
      <c r="H338" s="94">
        <f t="shared" si="14"/>
        <v>0</v>
      </c>
      <c r="I338" s="182"/>
      <c r="J338" s="172"/>
      <c r="K338" s="102" t="e">
        <f t="shared" si="15"/>
        <v>#DIV/0!</v>
      </c>
      <c r="L338" s="157"/>
    </row>
    <row r="339" spans="1:12" ht="20.100000000000001" customHeight="1" x14ac:dyDescent="0.3">
      <c r="A339" s="148"/>
      <c r="B339" s="149"/>
      <c r="C339" s="150" t="str">
        <f t="shared" si="13"/>
        <v/>
      </c>
      <c r="D339" s="151"/>
      <c r="E339" s="151"/>
      <c r="F339" s="149"/>
      <c r="G339" s="149"/>
      <c r="H339" s="110">
        <f t="shared" si="14"/>
        <v>0</v>
      </c>
      <c r="I339" s="183"/>
      <c r="J339" s="173"/>
      <c r="K339" s="103" t="e">
        <f t="shared" si="15"/>
        <v>#DIV/0!</v>
      </c>
      <c r="L339" s="156"/>
    </row>
    <row r="340" spans="1:12" ht="20.100000000000001" customHeight="1" x14ac:dyDescent="0.3">
      <c r="A340" s="144"/>
      <c r="B340" s="145"/>
      <c r="C340" s="146" t="str">
        <f t="shared" si="13"/>
        <v/>
      </c>
      <c r="D340" s="147"/>
      <c r="E340" s="147"/>
      <c r="F340" s="145"/>
      <c r="G340" s="145"/>
      <c r="H340" s="94">
        <f t="shared" si="14"/>
        <v>0</v>
      </c>
      <c r="I340" s="182"/>
      <c r="J340" s="172"/>
      <c r="K340" s="102" t="e">
        <f t="shared" si="15"/>
        <v>#DIV/0!</v>
      </c>
      <c r="L340" s="157"/>
    </row>
    <row r="341" spans="1:12" ht="20.100000000000001" customHeight="1" x14ac:dyDescent="0.3">
      <c r="A341" s="148"/>
      <c r="B341" s="149"/>
      <c r="C341" s="150" t="str">
        <f t="shared" si="13"/>
        <v/>
      </c>
      <c r="D341" s="151"/>
      <c r="E341" s="151"/>
      <c r="F341" s="149"/>
      <c r="G341" s="149"/>
      <c r="H341" s="110">
        <f t="shared" si="14"/>
        <v>0</v>
      </c>
      <c r="I341" s="183"/>
      <c r="J341" s="173"/>
      <c r="K341" s="103" t="e">
        <f t="shared" si="15"/>
        <v>#DIV/0!</v>
      </c>
      <c r="L341" s="156"/>
    </row>
    <row r="342" spans="1:12" ht="20.100000000000001" customHeight="1" x14ac:dyDescent="0.3">
      <c r="A342" s="96"/>
      <c r="B342" s="97"/>
      <c r="C342" s="98"/>
      <c r="D342" s="99"/>
      <c r="E342" s="99"/>
      <c r="F342" s="97"/>
      <c r="G342" s="97"/>
      <c r="H342" s="97"/>
      <c r="I342" s="184"/>
      <c r="J342" s="174"/>
      <c r="K342" s="104"/>
      <c r="L342" s="21"/>
    </row>
    <row r="343" spans="1:12" ht="20.100000000000001" customHeight="1" x14ac:dyDescent="0.3">
      <c r="A343" s="152"/>
      <c r="B343" s="153"/>
      <c r="C343" s="195" t="str">
        <f t="shared" ref="C343:C354" si="16">IF(D343="", "", D343)</f>
        <v/>
      </c>
      <c r="D343" s="154"/>
      <c r="E343" s="154"/>
      <c r="F343" s="153"/>
      <c r="G343" s="153"/>
      <c r="H343" s="101">
        <f t="shared" ref="H343:H354" si="17">G343*$H$328/100000</f>
        <v>0</v>
      </c>
      <c r="I343" s="185"/>
      <c r="J343" s="175"/>
      <c r="K343" s="105" t="e">
        <f t="shared" ref="K343:K354" si="18">J343/H343</f>
        <v>#DIV/0!</v>
      </c>
      <c r="L343" s="155"/>
    </row>
    <row r="344" spans="1:12" ht="20.100000000000001" customHeight="1" x14ac:dyDescent="0.3">
      <c r="A344" s="148"/>
      <c r="B344" s="149"/>
      <c r="C344" s="150" t="str">
        <f t="shared" si="16"/>
        <v/>
      </c>
      <c r="D344" s="151"/>
      <c r="E344" s="151"/>
      <c r="F344" s="149"/>
      <c r="G344" s="149"/>
      <c r="H344" s="110">
        <f t="shared" si="17"/>
        <v>0</v>
      </c>
      <c r="I344" s="183"/>
      <c r="J344" s="173"/>
      <c r="K344" s="103" t="e">
        <f t="shared" si="18"/>
        <v>#DIV/0!</v>
      </c>
      <c r="L344" s="156"/>
    </row>
    <row r="345" spans="1:12" ht="20.100000000000001" customHeight="1" x14ac:dyDescent="0.3">
      <c r="A345" s="152"/>
      <c r="B345" s="153"/>
      <c r="C345" s="195" t="str">
        <f t="shared" si="16"/>
        <v/>
      </c>
      <c r="D345" s="154"/>
      <c r="E345" s="154"/>
      <c r="F345" s="153"/>
      <c r="G345" s="153"/>
      <c r="H345" s="101">
        <f t="shared" si="17"/>
        <v>0</v>
      </c>
      <c r="I345" s="185"/>
      <c r="J345" s="175"/>
      <c r="K345" s="105" t="e">
        <f t="shared" si="18"/>
        <v>#DIV/0!</v>
      </c>
      <c r="L345" s="155"/>
    </row>
    <row r="346" spans="1:12" ht="20.100000000000001" customHeight="1" x14ac:dyDescent="0.3">
      <c r="A346" s="148"/>
      <c r="B346" s="149"/>
      <c r="C346" s="150" t="str">
        <f t="shared" si="16"/>
        <v/>
      </c>
      <c r="D346" s="151"/>
      <c r="E346" s="151"/>
      <c r="F346" s="149"/>
      <c r="G346" s="149"/>
      <c r="H346" s="110">
        <f t="shared" si="17"/>
        <v>0</v>
      </c>
      <c r="I346" s="183"/>
      <c r="J346" s="173"/>
      <c r="K346" s="103" t="e">
        <f t="shared" si="18"/>
        <v>#DIV/0!</v>
      </c>
      <c r="L346" s="156"/>
    </row>
    <row r="347" spans="1:12" ht="20.100000000000001" customHeight="1" x14ac:dyDescent="0.3">
      <c r="A347" s="152"/>
      <c r="B347" s="153"/>
      <c r="C347" s="195" t="str">
        <f t="shared" si="16"/>
        <v/>
      </c>
      <c r="D347" s="154"/>
      <c r="E347" s="154"/>
      <c r="F347" s="153"/>
      <c r="G347" s="153"/>
      <c r="H347" s="101">
        <f t="shared" si="17"/>
        <v>0</v>
      </c>
      <c r="I347" s="185"/>
      <c r="J347" s="175"/>
      <c r="K347" s="105" t="e">
        <f t="shared" si="18"/>
        <v>#DIV/0!</v>
      </c>
      <c r="L347" s="155"/>
    </row>
    <row r="348" spans="1:12" ht="18.75" x14ac:dyDescent="0.3">
      <c r="A348" s="148"/>
      <c r="B348" s="149"/>
      <c r="C348" s="150" t="str">
        <f t="shared" si="16"/>
        <v/>
      </c>
      <c r="D348" s="151"/>
      <c r="E348" s="151"/>
      <c r="F348" s="149"/>
      <c r="G348" s="149"/>
      <c r="H348" s="110">
        <f t="shared" si="17"/>
        <v>0</v>
      </c>
      <c r="I348" s="183"/>
      <c r="J348" s="173"/>
      <c r="K348" s="103" t="e">
        <f t="shared" si="18"/>
        <v>#DIV/0!</v>
      </c>
      <c r="L348" s="156"/>
    </row>
    <row r="349" spans="1:12" ht="18.75" x14ac:dyDescent="0.3">
      <c r="A349" s="152"/>
      <c r="B349" s="153"/>
      <c r="C349" s="195" t="str">
        <f t="shared" si="16"/>
        <v/>
      </c>
      <c r="D349" s="154"/>
      <c r="E349" s="154"/>
      <c r="F349" s="153"/>
      <c r="G349" s="153"/>
      <c r="H349" s="101">
        <f t="shared" si="17"/>
        <v>0</v>
      </c>
      <c r="I349" s="185"/>
      <c r="J349" s="175"/>
      <c r="K349" s="105" t="e">
        <f t="shared" si="18"/>
        <v>#DIV/0!</v>
      </c>
      <c r="L349" s="155"/>
    </row>
    <row r="350" spans="1:12" ht="18.75" x14ac:dyDescent="0.3">
      <c r="A350" s="148"/>
      <c r="B350" s="149"/>
      <c r="C350" s="150" t="str">
        <f t="shared" si="16"/>
        <v/>
      </c>
      <c r="D350" s="151"/>
      <c r="E350" s="151"/>
      <c r="F350" s="149"/>
      <c r="G350" s="149"/>
      <c r="H350" s="110">
        <f t="shared" si="17"/>
        <v>0</v>
      </c>
      <c r="I350" s="183"/>
      <c r="J350" s="173"/>
      <c r="K350" s="103" t="e">
        <f t="shared" si="18"/>
        <v>#DIV/0!</v>
      </c>
      <c r="L350" s="156"/>
    </row>
    <row r="351" spans="1:12" ht="18.75" x14ac:dyDescent="0.3">
      <c r="A351" s="152"/>
      <c r="B351" s="153"/>
      <c r="C351" s="195" t="str">
        <f t="shared" si="16"/>
        <v/>
      </c>
      <c r="D351" s="154"/>
      <c r="E351" s="154"/>
      <c r="F351" s="153"/>
      <c r="G351" s="153"/>
      <c r="H351" s="101">
        <f t="shared" si="17"/>
        <v>0</v>
      </c>
      <c r="I351" s="185"/>
      <c r="J351" s="175"/>
      <c r="K351" s="105" t="e">
        <f t="shared" si="18"/>
        <v>#DIV/0!</v>
      </c>
      <c r="L351" s="155"/>
    </row>
    <row r="352" spans="1:12" ht="18.75" x14ac:dyDescent="0.3">
      <c r="A352" s="148"/>
      <c r="B352" s="149"/>
      <c r="C352" s="150" t="str">
        <f t="shared" si="16"/>
        <v/>
      </c>
      <c r="D352" s="151"/>
      <c r="E352" s="151"/>
      <c r="F352" s="149"/>
      <c r="G352" s="149"/>
      <c r="H352" s="110">
        <f t="shared" si="17"/>
        <v>0</v>
      </c>
      <c r="I352" s="183"/>
      <c r="J352" s="173"/>
      <c r="K352" s="103" t="e">
        <f t="shared" si="18"/>
        <v>#DIV/0!</v>
      </c>
      <c r="L352" s="156"/>
    </row>
    <row r="353" spans="1:12" ht="18.75" x14ac:dyDescent="0.3">
      <c r="A353" s="152"/>
      <c r="B353" s="153"/>
      <c r="C353" s="195" t="str">
        <f t="shared" si="16"/>
        <v/>
      </c>
      <c r="D353" s="154"/>
      <c r="E353" s="154"/>
      <c r="F353" s="153"/>
      <c r="G353" s="153"/>
      <c r="H353" s="101">
        <f t="shared" si="17"/>
        <v>0</v>
      </c>
      <c r="I353" s="185"/>
      <c r="J353" s="175"/>
      <c r="K353" s="105" t="e">
        <f t="shared" si="18"/>
        <v>#DIV/0!</v>
      </c>
      <c r="L353" s="155"/>
    </row>
    <row r="354" spans="1:12" ht="18.75" x14ac:dyDescent="0.3">
      <c r="A354" s="148"/>
      <c r="B354" s="149"/>
      <c r="C354" s="150" t="str">
        <f t="shared" si="16"/>
        <v/>
      </c>
      <c r="D354" s="151"/>
      <c r="E354" s="151"/>
      <c r="F354" s="149"/>
      <c r="G354" s="149"/>
      <c r="H354" s="110">
        <f t="shared" si="17"/>
        <v>0</v>
      </c>
      <c r="I354" s="183"/>
      <c r="J354" s="173"/>
      <c r="K354" s="103" t="e">
        <f t="shared" si="18"/>
        <v>#DIV/0!</v>
      </c>
      <c r="L354" s="156"/>
    </row>
    <row r="355" spans="1:12" ht="18.75" x14ac:dyDescent="0.3">
      <c r="A355" s="90"/>
      <c r="B355" s="90"/>
      <c r="C355" s="90"/>
      <c r="D355" s="90"/>
      <c r="E355" s="296" t="str">
        <f>IF(C328="","Year 1 Total",CONCATENATE(C328, " Total"))</f>
        <v>Year 1 Total</v>
      </c>
      <c r="F355" s="297"/>
      <c r="G355" s="91">
        <f>SUM(G330:G341)</f>
        <v>0</v>
      </c>
      <c r="H355" s="91">
        <f>SUM(H330:H341)</f>
        <v>0</v>
      </c>
      <c r="I355" s="186">
        <f>SUM(I330:I341)</f>
        <v>0</v>
      </c>
      <c r="J355" s="176">
        <f>SUM(J330:J341)</f>
        <v>0</v>
      </c>
      <c r="K355" s="92"/>
      <c r="L355" s="92">
        <f t="shared" ref="L355" si="19">SUM(L330:L341)</f>
        <v>0</v>
      </c>
    </row>
    <row r="356" spans="1:12" ht="18.75" x14ac:dyDescent="0.3">
      <c r="A356" s="90"/>
      <c r="B356" s="90"/>
      <c r="C356" s="90"/>
      <c r="D356" s="90"/>
      <c r="E356" s="296" t="str">
        <f>IF(E328="","Year 2 Total",CONCATENATE(E328, " Total"))</f>
        <v>Year 2 Total</v>
      </c>
      <c r="F356" s="297"/>
      <c r="G356" s="91">
        <f>SUM(G343:G354)</f>
        <v>0</v>
      </c>
      <c r="H356" s="91">
        <f>SUM(H343:H354)</f>
        <v>0</v>
      </c>
      <c r="I356" s="186">
        <f>SUM(I343:I354)</f>
        <v>0</v>
      </c>
      <c r="J356" s="176">
        <f>SUM(J343:J354)</f>
        <v>0</v>
      </c>
      <c r="K356" s="92"/>
      <c r="L356" s="92">
        <f t="shared" ref="L356" si="20">SUM(L343:L354)</f>
        <v>0</v>
      </c>
    </row>
    <row r="357" spans="1:12" ht="18.75" x14ac:dyDescent="0.3">
      <c r="A357" s="83"/>
      <c r="B357" s="83"/>
      <c r="C357" s="83"/>
      <c r="D357" s="83"/>
      <c r="E357" s="83"/>
      <c r="F357" s="83"/>
      <c r="G357" s="83"/>
      <c r="I357" s="298" t="str">
        <f>IF(C328="", "Year 1 Average",CONCATENATE(C328, " Average"))</f>
        <v>Year 1 Average</v>
      </c>
      <c r="J357" s="299"/>
      <c r="K357" s="107" t="e">
        <f>AVERAGE(K330:K341)</f>
        <v>#DIV/0!</v>
      </c>
    </row>
    <row r="358" spans="1:12" ht="18.75" x14ac:dyDescent="0.3">
      <c r="A358" s="83"/>
      <c r="B358" s="83"/>
      <c r="C358" s="83"/>
      <c r="D358" s="81"/>
      <c r="E358" s="81"/>
      <c r="F358" s="81"/>
      <c r="G358" s="83"/>
      <c r="I358" s="298" t="str">
        <f>IF(E238="", "Year 2 Average",CONCATENATE(E238, " Average"))</f>
        <v>Year 2 Average</v>
      </c>
      <c r="J358" s="299"/>
      <c r="K358" s="106" t="e">
        <f>AVERAGE(K343:K354)</f>
        <v>#DIV/0!</v>
      </c>
    </row>
    <row r="417" spans="1:12" s="81" customFormat="1" x14ac:dyDescent="0.25">
      <c r="I417" s="82"/>
    </row>
    <row r="418" spans="1:12" s="81" customFormat="1" x14ac:dyDescent="0.25">
      <c r="I418" s="82"/>
    </row>
    <row r="419" spans="1:12" ht="19.5" x14ac:dyDescent="0.3">
      <c r="A419" s="84" t="str">
        <f>A62</f>
        <v>Enter Building Name Above</v>
      </c>
      <c r="B419" s="85"/>
      <c r="C419" s="81"/>
      <c r="D419" s="81"/>
      <c r="E419" s="81"/>
      <c r="F419" s="81"/>
      <c r="G419" s="81"/>
      <c r="H419" s="81"/>
      <c r="I419" s="82"/>
      <c r="J419" s="81"/>
      <c r="K419" s="81"/>
      <c r="L419" s="81"/>
    </row>
    <row r="420" spans="1:12" ht="20.25" thickBot="1" x14ac:dyDescent="0.35">
      <c r="A420" s="85"/>
      <c r="B420" s="85"/>
      <c r="C420" s="81"/>
      <c r="D420" s="81"/>
      <c r="E420" s="81"/>
      <c r="F420" s="81"/>
      <c r="G420" s="81"/>
      <c r="H420" s="81"/>
      <c r="I420" s="82"/>
      <c r="J420" s="81"/>
      <c r="K420" s="81"/>
      <c r="L420" s="81"/>
    </row>
    <row r="421" spans="1:12" ht="20.25" thickBot="1" x14ac:dyDescent="0.35">
      <c r="A421" s="84" t="s">
        <v>166</v>
      </c>
      <c r="B421" s="199" t="s">
        <v>200</v>
      </c>
      <c r="C421" s="201"/>
      <c r="D421" s="200" t="s">
        <v>201</v>
      </c>
      <c r="E421" s="202"/>
      <c r="F421" s="81"/>
      <c r="G421" s="118" t="s">
        <v>161</v>
      </c>
      <c r="H421" s="137">
        <v>136000</v>
      </c>
      <c r="I421" s="82"/>
      <c r="J421" s="81"/>
      <c r="K421" s="81"/>
      <c r="L421" s="81"/>
    </row>
    <row r="422" spans="1:12" ht="18.75" x14ac:dyDescent="0.3">
      <c r="A422" s="86" t="s">
        <v>1</v>
      </c>
      <c r="B422" s="86" t="s">
        <v>7</v>
      </c>
      <c r="C422" s="190" t="s">
        <v>2</v>
      </c>
      <c r="D422" s="86" t="s">
        <v>3</v>
      </c>
      <c r="E422" s="86" t="s">
        <v>4</v>
      </c>
      <c r="F422" s="86" t="s">
        <v>5</v>
      </c>
      <c r="G422" s="86" t="s">
        <v>145</v>
      </c>
      <c r="H422" s="128" t="s">
        <v>12</v>
      </c>
      <c r="I422" s="86" t="s">
        <v>160</v>
      </c>
      <c r="J422" s="87" t="s">
        <v>146</v>
      </c>
      <c r="K422" s="86" t="s">
        <v>13</v>
      </c>
      <c r="L422" s="86" t="s">
        <v>151</v>
      </c>
    </row>
    <row r="423" spans="1:12" ht="18.75" x14ac:dyDescent="0.3">
      <c r="A423" s="144"/>
      <c r="B423" s="145"/>
      <c r="C423" s="146" t="str">
        <f t="shared" ref="C423:C434" si="21">IF(D423="", "", D423)</f>
        <v/>
      </c>
      <c r="D423" s="147"/>
      <c r="E423" s="147"/>
      <c r="F423" s="145"/>
      <c r="G423" s="145"/>
      <c r="H423" s="94">
        <f t="shared" ref="H423:H434" si="22">G423*$H$421/100000</f>
        <v>0</v>
      </c>
      <c r="I423" s="182"/>
      <c r="J423" s="157"/>
      <c r="K423" s="102" t="e">
        <f t="shared" ref="K423:K434" si="23">J423/H423</f>
        <v>#DIV/0!</v>
      </c>
      <c r="L423" s="157"/>
    </row>
    <row r="424" spans="1:12" ht="18.75" x14ac:dyDescent="0.3">
      <c r="A424" s="148"/>
      <c r="B424" s="149"/>
      <c r="C424" s="150" t="str">
        <f t="shared" si="21"/>
        <v/>
      </c>
      <c r="D424" s="151"/>
      <c r="E424" s="151"/>
      <c r="F424" s="149"/>
      <c r="G424" s="149"/>
      <c r="H424" s="110">
        <f t="shared" si="22"/>
        <v>0</v>
      </c>
      <c r="I424" s="183"/>
      <c r="J424" s="156"/>
      <c r="K424" s="103" t="e">
        <f t="shared" si="23"/>
        <v>#DIV/0!</v>
      </c>
      <c r="L424" s="156"/>
    </row>
    <row r="425" spans="1:12" ht="18.75" x14ac:dyDescent="0.3">
      <c r="A425" s="144"/>
      <c r="B425" s="145"/>
      <c r="C425" s="146" t="str">
        <f t="shared" si="21"/>
        <v/>
      </c>
      <c r="D425" s="147"/>
      <c r="E425" s="147"/>
      <c r="F425" s="145"/>
      <c r="G425" s="145"/>
      <c r="H425" s="94">
        <f t="shared" si="22"/>
        <v>0</v>
      </c>
      <c r="I425" s="182"/>
      <c r="J425" s="157"/>
      <c r="K425" s="102" t="e">
        <f t="shared" si="23"/>
        <v>#DIV/0!</v>
      </c>
      <c r="L425" s="157"/>
    </row>
    <row r="426" spans="1:12" ht="18.75" x14ac:dyDescent="0.3">
      <c r="A426" s="148"/>
      <c r="B426" s="149"/>
      <c r="C426" s="150" t="str">
        <f t="shared" si="21"/>
        <v/>
      </c>
      <c r="D426" s="151"/>
      <c r="E426" s="151"/>
      <c r="F426" s="149"/>
      <c r="G426" s="149"/>
      <c r="H426" s="110">
        <f t="shared" si="22"/>
        <v>0</v>
      </c>
      <c r="I426" s="183"/>
      <c r="J426" s="156"/>
      <c r="K426" s="103" t="e">
        <f t="shared" si="23"/>
        <v>#DIV/0!</v>
      </c>
      <c r="L426" s="156"/>
    </row>
    <row r="427" spans="1:12" ht="18.75" x14ac:dyDescent="0.3">
      <c r="A427" s="144"/>
      <c r="B427" s="145"/>
      <c r="C427" s="146" t="str">
        <f t="shared" si="21"/>
        <v/>
      </c>
      <c r="D427" s="147"/>
      <c r="E427" s="147"/>
      <c r="F427" s="145"/>
      <c r="G427" s="145"/>
      <c r="H427" s="94">
        <f t="shared" si="22"/>
        <v>0</v>
      </c>
      <c r="I427" s="182"/>
      <c r="J427" s="157"/>
      <c r="K427" s="102" t="e">
        <f t="shared" si="23"/>
        <v>#DIV/0!</v>
      </c>
      <c r="L427" s="157"/>
    </row>
    <row r="428" spans="1:12" ht="18.75" x14ac:dyDescent="0.3">
      <c r="A428" s="148"/>
      <c r="B428" s="149"/>
      <c r="C428" s="150" t="str">
        <f t="shared" si="21"/>
        <v/>
      </c>
      <c r="D428" s="151"/>
      <c r="E428" s="151"/>
      <c r="F428" s="149"/>
      <c r="G428" s="149"/>
      <c r="H428" s="110">
        <f t="shared" si="22"/>
        <v>0</v>
      </c>
      <c r="I428" s="183"/>
      <c r="J428" s="156"/>
      <c r="K428" s="103" t="e">
        <f t="shared" si="23"/>
        <v>#DIV/0!</v>
      </c>
      <c r="L428" s="156"/>
    </row>
    <row r="429" spans="1:12" ht="18.75" x14ac:dyDescent="0.3">
      <c r="A429" s="144"/>
      <c r="B429" s="145"/>
      <c r="C429" s="146" t="str">
        <f t="shared" si="21"/>
        <v/>
      </c>
      <c r="D429" s="147"/>
      <c r="E429" s="147"/>
      <c r="F429" s="145"/>
      <c r="G429" s="145"/>
      <c r="H429" s="94">
        <f t="shared" si="22"/>
        <v>0</v>
      </c>
      <c r="I429" s="182"/>
      <c r="J429" s="157"/>
      <c r="K429" s="102" t="e">
        <f t="shared" si="23"/>
        <v>#DIV/0!</v>
      </c>
      <c r="L429" s="157"/>
    </row>
    <row r="430" spans="1:12" ht="18.75" x14ac:dyDescent="0.3">
      <c r="A430" s="148"/>
      <c r="B430" s="149"/>
      <c r="C430" s="150" t="str">
        <f t="shared" si="21"/>
        <v/>
      </c>
      <c r="D430" s="151"/>
      <c r="E430" s="151"/>
      <c r="F430" s="149"/>
      <c r="G430" s="149"/>
      <c r="H430" s="110">
        <f t="shared" si="22"/>
        <v>0</v>
      </c>
      <c r="I430" s="183"/>
      <c r="J430" s="156"/>
      <c r="K430" s="103" t="e">
        <f t="shared" si="23"/>
        <v>#DIV/0!</v>
      </c>
      <c r="L430" s="156"/>
    </row>
    <row r="431" spans="1:12" ht="18.75" x14ac:dyDescent="0.3">
      <c r="A431" s="144"/>
      <c r="B431" s="145"/>
      <c r="C431" s="146" t="str">
        <f t="shared" si="21"/>
        <v/>
      </c>
      <c r="D431" s="147"/>
      <c r="E431" s="147"/>
      <c r="F431" s="145"/>
      <c r="G431" s="145"/>
      <c r="H431" s="94">
        <f t="shared" si="22"/>
        <v>0</v>
      </c>
      <c r="I431" s="182"/>
      <c r="J431" s="157"/>
      <c r="K431" s="102" t="e">
        <f t="shared" si="23"/>
        <v>#DIV/0!</v>
      </c>
      <c r="L431" s="157"/>
    </row>
    <row r="432" spans="1:12" ht="18.75" x14ac:dyDescent="0.3">
      <c r="A432" s="148"/>
      <c r="B432" s="149"/>
      <c r="C432" s="150" t="str">
        <f t="shared" si="21"/>
        <v/>
      </c>
      <c r="D432" s="151"/>
      <c r="E432" s="151"/>
      <c r="F432" s="149"/>
      <c r="G432" s="149"/>
      <c r="H432" s="110">
        <f t="shared" si="22"/>
        <v>0</v>
      </c>
      <c r="I432" s="183"/>
      <c r="J432" s="156"/>
      <c r="K432" s="103" t="e">
        <f t="shared" si="23"/>
        <v>#DIV/0!</v>
      </c>
      <c r="L432" s="156"/>
    </row>
    <row r="433" spans="1:12" ht="18.75" x14ac:dyDescent="0.3">
      <c r="A433" s="144"/>
      <c r="B433" s="145"/>
      <c r="C433" s="146" t="str">
        <f t="shared" si="21"/>
        <v/>
      </c>
      <c r="D433" s="147"/>
      <c r="E433" s="147"/>
      <c r="F433" s="145"/>
      <c r="G433" s="145"/>
      <c r="H433" s="94">
        <f t="shared" si="22"/>
        <v>0</v>
      </c>
      <c r="I433" s="182"/>
      <c r="J433" s="157"/>
      <c r="K433" s="102" t="e">
        <f t="shared" si="23"/>
        <v>#DIV/0!</v>
      </c>
      <c r="L433" s="157"/>
    </row>
    <row r="434" spans="1:12" ht="18.75" x14ac:dyDescent="0.3">
      <c r="A434" s="148"/>
      <c r="B434" s="149"/>
      <c r="C434" s="150" t="str">
        <f t="shared" si="21"/>
        <v/>
      </c>
      <c r="D434" s="151"/>
      <c r="E434" s="151"/>
      <c r="F434" s="149"/>
      <c r="G434" s="149"/>
      <c r="H434" s="110">
        <f t="shared" si="22"/>
        <v>0</v>
      </c>
      <c r="I434" s="183"/>
      <c r="J434" s="156"/>
      <c r="K434" s="103" t="e">
        <f t="shared" si="23"/>
        <v>#DIV/0!</v>
      </c>
      <c r="L434" s="156"/>
    </row>
    <row r="435" spans="1:12" ht="18.75" x14ac:dyDescent="0.3">
      <c r="A435" s="96"/>
      <c r="B435" s="97"/>
      <c r="C435" s="98"/>
      <c r="D435" s="99"/>
      <c r="E435" s="99"/>
      <c r="F435" s="97"/>
      <c r="G435" s="97"/>
      <c r="H435" s="97"/>
      <c r="I435" s="184"/>
      <c r="J435" s="100"/>
      <c r="K435" s="104"/>
      <c r="L435" s="21"/>
    </row>
    <row r="436" spans="1:12" ht="18.75" x14ac:dyDescent="0.3">
      <c r="A436" s="152"/>
      <c r="B436" s="153"/>
      <c r="C436" s="195" t="str">
        <f t="shared" ref="C436:C447" si="24">IF(D436="", "", D436)</f>
        <v/>
      </c>
      <c r="D436" s="154"/>
      <c r="E436" s="154"/>
      <c r="F436" s="153"/>
      <c r="G436" s="153"/>
      <c r="H436" s="101">
        <f t="shared" ref="H436:H447" si="25">G436*$H$421/100000</f>
        <v>0</v>
      </c>
      <c r="I436" s="185"/>
      <c r="J436" s="155"/>
      <c r="K436" s="105" t="e">
        <f t="shared" ref="K436:K447" si="26">J436/H436</f>
        <v>#DIV/0!</v>
      </c>
      <c r="L436" s="155"/>
    </row>
    <row r="437" spans="1:12" ht="18.75" x14ac:dyDescent="0.3">
      <c r="A437" s="148"/>
      <c r="B437" s="149"/>
      <c r="C437" s="150" t="str">
        <f t="shared" si="24"/>
        <v/>
      </c>
      <c r="D437" s="151"/>
      <c r="E437" s="151"/>
      <c r="F437" s="149"/>
      <c r="G437" s="149"/>
      <c r="H437" s="110">
        <f t="shared" si="25"/>
        <v>0</v>
      </c>
      <c r="I437" s="183"/>
      <c r="J437" s="156"/>
      <c r="K437" s="103" t="e">
        <f t="shared" si="26"/>
        <v>#DIV/0!</v>
      </c>
      <c r="L437" s="156"/>
    </row>
    <row r="438" spans="1:12" ht="18.75" x14ac:dyDescent="0.3">
      <c r="A438" s="152"/>
      <c r="B438" s="153"/>
      <c r="C438" s="195" t="str">
        <f t="shared" si="24"/>
        <v/>
      </c>
      <c r="D438" s="154"/>
      <c r="E438" s="154"/>
      <c r="F438" s="153"/>
      <c r="G438" s="153"/>
      <c r="H438" s="101">
        <f t="shared" si="25"/>
        <v>0</v>
      </c>
      <c r="I438" s="185"/>
      <c r="J438" s="155"/>
      <c r="K438" s="105" t="e">
        <f t="shared" si="26"/>
        <v>#DIV/0!</v>
      </c>
      <c r="L438" s="155"/>
    </row>
    <row r="439" spans="1:12" ht="18.75" x14ac:dyDescent="0.3">
      <c r="A439" s="148"/>
      <c r="B439" s="149"/>
      <c r="C439" s="150" t="str">
        <f t="shared" si="24"/>
        <v/>
      </c>
      <c r="D439" s="151"/>
      <c r="E439" s="151"/>
      <c r="F439" s="149"/>
      <c r="G439" s="149"/>
      <c r="H439" s="110">
        <f t="shared" si="25"/>
        <v>0</v>
      </c>
      <c r="I439" s="183"/>
      <c r="J439" s="156"/>
      <c r="K439" s="103" t="e">
        <f t="shared" si="26"/>
        <v>#DIV/0!</v>
      </c>
      <c r="L439" s="156"/>
    </row>
    <row r="440" spans="1:12" ht="18.75" x14ac:dyDescent="0.3">
      <c r="A440" s="152"/>
      <c r="B440" s="153"/>
      <c r="C440" s="195" t="str">
        <f t="shared" si="24"/>
        <v/>
      </c>
      <c r="D440" s="154"/>
      <c r="E440" s="154"/>
      <c r="F440" s="153"/>
      <c r="G440" s="153"/>
      <c r="H440" s="101">
        <f t="shared" si="25"/>
        <v>0</v>
      </c>
      <c r="I440" s="185"/>
      <c r="J440" s="155"/>
      <c r="K440" s="105" t="e">
        <f t="shared" si="26"/>
        <v>#DIV/0!</v>
      </c>
      <c r="L440" s="155"/>
    </row>
    <row r="441" spans="1:12" ht="18.75" x14ac:dyDescent="0.3">
      <c r="A441" s="148"/>
      <c r="B441" s="149"/>
      <c r="C441" s="150" t="str">
        <f t="shared" si="24"/>
        <v/>
      </c>
      <c r="D441" s="151"/>
      <c r="E441" s="151"/>
      <c r="F441" s="149"/>
      <c r="G441" s="149"/>
      <c r="H441" s="110">
        <f t="shared" si="25"/>
        <v>0</v>
      </c>
      <c r="I441" s="183"/>
      <c r="J441" s="156"/>
      <c r="K441" s="103" t="e">
        <f t="shared" si="26"/>
        <v>#DIV/0!</v>
      </c>
      <c r="L441" s="156"/>
    </row>
    <row r="442" spans="1:12" ht="18.75" x14ac:dyDescent="0.3">
      <c r="A442" s="152"/>
      <c r="B442" s="153"/>
      <c r="C442" s="195" t="str">
        <f t="shared" si="24"/>
        <v/>
      </c>
      <c r="D442" s="154"/>
      <c r="E442" s="154"/>
      <c r="F442" s="153"/>
      <c r="G442" s="153"/>
      <c r="H442" s="101">
        <f t="shared" si="25"/>
        <v>0</v>
      </c>
      <c r="I442" s="185"/>
      <c r="J442" s="155"/>
      <c r="K442" s="105" t="e">
        <f t="shared" si="26"/>
        <v>#DIV/0!</v>
      </c>
      <c r="L442" s="155"/>
    </row>
    <row r="443" spans="1:12" ht="18.75" x14ac:dyDescent="0.3">
      <c r="A443" s="148"/>
      <c r="B443" s="149"/>
      <c r="C443" s="150" t="str">
        <f t="shared" si="24"/>
        <v/>
      </c>
      <c r="D443" s="151"/>
      <c r="E443" s="151"/>
      <c r="F443" s="149"/>
      <c r="G443" s="149"/>
      <c r="H443" s="110">
        <f t="shared" si="25"/>
        <v>0</v>
      </c>
      <c r="I443" s="183"/>
      <c r="J443" s="156"/>
      <c r="K443" s="103" t="e">
        <f t="shared" si="26"/>
        <v>#DIV/0!</v>
      </c>
      <c r="L443" s="156"/>
    </row>
    <row r="444" spans="1:12" ht="18.75" x14ac:dyDescent="0.3">
      <c r="A444" s="152"/>
      <c r="B444" s="153"/>
      <c r="C444" s="195" t="str">
        <f t="shared" si="24"/>
        <v/>
      </c>
      <c r="D444" s="154"/>
      <c r="E444" s="154"/>
      <c r="F444" s="153"/>
      <c r="G444" s="153"/>
      <c r="H444" s="101">
        <f t="shared" si="25"/>
        <v>0</v>
      </c>
      <c r="I444" s="185"/>
      <c r="J444" s="155"/>
      <c r="K444" s="105" t="e">
        <f t="shared" si="26"/>
        <v>#DIV/0!</v>
      </c>
      <c r="L444" s="155"/>
    </row>
    <row r="445" spans="1:12" ht="18.75" x14ac:dyDescent="0.3">
      <c r="A445" s="148"/>
      <c r="B445" s="149"/>
      <c r="C445" s="150" t="str">
        <f t="shared" si="24"/>
        <v/>
      </c>
      <c r="D445" s="151"/>
      <c r="E445" s="151"/>
      <c r="F445" s="149"/>
      <c r="G445" s="149"/>
      <c r="H445" s="110">
        <f t="shared" si="25"/>
        <v>0</v>
      </c>
      <c r="I445" s="183"/>
      <c r="J445" s="156"/>
      <c r="K445" s="103" t="e">
        <f t="shared" si="26"/>
        <v>#DIV/0!</v>
      </c>
      <c r="L445" s="156"/>
    </row>
    <row r="446" spans="1:12" ht="18.75" x14ac:dyDescent="0.3">
      <c r="A446" s="152"/>
      <c r="B446" s="153"/>
      <c r="C446" s="195" t="str">
        <f t="shared" si="24"/>
        <v/>
      </c>
      <c r="D446" s="154"/>
      <c r="E446" s="154"/>
      <c r="F446" s="153"/>
      <c r="G446" s="153"/>
      <c r="H446" s="101">
        <f t="shared" si="25"/>
        <v>0</v>
      </c>
      <c r="I446" s="185"/>
      <c r="J446" s="155"/>
      <c r="K446" s="105" t="e">
        <f t="shared" si="26"/>
        <v>#DIV/0!</v>
      </c>
      <c r="L446" s="155"/>
    </row>
    <row r="447" spans="1:12" ht="18.75" x14ac:dyDescent="0.3">
      <c r="A447" s="148"/>
      <c r="B447" s="149"/>
      <c r="C447" s="150" t="str">
        <f t="shared" si="24"/>
        <v/>
      </c>
      <c r="D447" s="151"/>
      <c r="E447" s="151"/>
      <c r="F447" s="149"/>
      <c r="G447" s="149"/>
      <c r="H447" s="110">
        <f t="shared" si="25"/>
        <v>0</v>
      </c>
      <c r="I447" s="183"/>
      <c r="J447" s="156"/>
      <c r="K447" s="103" t="e">
        <f t="shared" si="26"/>
        <v>#DIV/0!</v>
      </c>
      <c r="L447" s="156"/>
    </row>
    <row r="448" spans="1:12" ht="18.75" x14ac:dyDescent="0.3">
      <c r="A448" s="90"/>
      <c r="B448" s="90"/>
      <c r="C448" s="90"/>
      <c r="D448" s="90"/>
      <c r="E448" s="296" t="str">
        <f>IF(C421="","Year 1 Total",CONCATENATE(C421, " Total"))</f>
        <v>Year 1 Total</v>
      </c>
      <c r="F448" s="297"/>
      <c r="G448" s="91">
        <f>SUM(G423:G434)</f>
        <v>0</v>
      </c>
      <c r="H448" s="91">
        <f>SUM(H423:H434)</f>
        <v>0</v>
      </c>
      <c r="I448" s="186">
        <f>SUM(I423:I434)</f>
        <v>0</v>
      </c>
      <c r="J448" s="92">
        <f>SUM(J423:J434)</f>
        <v>0</v>
      </c>
      <c r="K448" s="92"/>
      <c r="L448" s="92">
        <f t="shared" ref="L448" si="27">SUM(L423:L434)</f>
        <v>0</v>
      </c>
    </row>
    <row r="449" spans="1:12" ht="18.75" x14ac:dyDescent="0.3">
      <c r="A449" s="90"/>
      <c r="B449" s="90"/>
      <c r="C449" s="90"/>
      <c r="D449" s="90"/>
      <c r="E449" s="296" t="str">
        <f>IF(E421="","Year 2 Total",CONCATENATE(E421, " Total"))</f>
        <v>Year 2 Total</v>
      </c>
      <c r="F449" s="297"/>
      <c r="G449" s="91">
        <f>SUM(G436:G447)</f>
        <v>0</v>
      </c>
      <c r="H449" s="91">
        <f>SUM(H436:H447)</f>
        <v>0</v>
      </c>
      <c r="I449" s="186">
        <f>SUM(I436:I447)</f>
        <v>0</v>
      </c>
      <c r="J449" s="92">
        <f>SUM(J436:J447)</f>
        <v>0</v>
      </c>
      <c r="K449" s="92"/>
      <c r="L449" s="92">
        <f t="shared" ref="L449" si="28">SUM(L436:L447)</f>
        <v>0</v>
      </c>
    </row>
    <row r="450" spans="1:12" ht="18.75" x14ac:dyDescent="0.3">
      <c r="A450" s="83"/>
      <c r="B450" s="83"/>
      <c r="C450" s="83"/>
      <c r="D450" s="83"/>
      <c r="E450" s="83"/>
      <c r="F450" s="83"/>
      <c r="G450" s="83"/>
      <c r="H450" s="81"/>
      <c r="I450" s="298" t="str">
        <f>IF(C421="", "Year 1 Average",CONCATENATE(C421, " Average"))</f>
        <v>Year 1 Average</v>
      </c>
      <c r="J450" s="299"/>
      <c r="K450" s="107" t="e">
        <f>AVERAGE(K423:K434)</f>
        <v>#DIV/0!</v>
      </c>
      <c r="L450" s="81"/>
    </row>
    <row r="451" spans="1:12" ht="18.75" x14ac:dyDescent="0.3">
      <c r="A451" s="83"/>
      <c r="B451" s="83"/>
      <c r="C451" s="83"/>
      <c r="D451" s="81"/>
      <c r="E451" s="81"/>
      <c r="F451" s="81"/>
      <c r="G451" s="83"/>
      <c r="H451" s="81"/>
      <c r="I451" s="298" t="str">
        <f>IF(E421="", "Year 2 Average",CONCATENATE(E421, " Average"))</f>
        <v>Year 2 Average</v>
      </c>
      <c r="J451" s="299"/>
      <c r="K451" s="106" t="e">
        <f>AVERAGE(K436:K447)</f>
        <v>#DIV/0!</v>
      </c>
      <c r="L451" s="81"/>
    </row>
    <row r="453" spans="1:12" s="81" customFormat="1" x14ac:dyDescent="0.25">
      <c r="I453" s="82"/>
    </row>
    <row r="454" spans="1:12" s="81" customFormat="1" x14ac:dyDescent="0.25">
      <c r="I454" s="82"/>
    </row>
    <row r="455" spans="1:12" s="81" customFormat="1" x14ac:dyDescent="0.25">
      <c r="I455" s="82"/>
    </row>
    <row r="456" spans="1:12" s="81" customFormat="1" x14ac:dyDescent="0.25">
      <c r="I456" s="82"/>
    </row>
    <row r="457" spans="1:12" s="81" customFormat="1" x14ac:dyDescent="0.25">
      <c r="I457" s="82"/>
    </row>
    <row r="458" spans="1:12" s="81" customFormat="1" x14ac:dyDescent="0.25">
      <c r="I458" s="82"/>
    </row>
    <row r="459" spans="1:12" s="81" customFormat="1" x14ac:dyDescent="0.25">
      <c r="I459" s="82"/>
    </row>
    <row r="460" spans="1:12" s="81" customFormat="1" x14ac:dyDescent="0.25">
      <c r="I460" s="82"/>
    </row>
    <row r="461" spans="1:12" s="81" customFormat="1" x14ac:dyDescent="0.25">
      <c r="I461" s="82"/>
    </row>
    <row r="462" spans="1:12" s="81" customFormat="1" x14ac:dyDescent="0.25">
      <c r="I462" s="82"/>
    </row>
    <row r="463" spans="1:12" s="81" customFormat="1" x14ac:dyDescent="0.25">
      <c r="I463" s="82"/>
    </row>
    <row r="464" spans="1:12" s="81" customFormat="1" x14ac:dyDescent="0.25">
      <c r="I464" s="82"/>
    </row>
    <row r="465" spans="9:9" s="81" customFormat="1" x14ac:dyDescent="0.25">
      <c r="I465" s="82"/>
    </row>
    <row r="466" spans="9:9" s="81" customFormat="1" x14ac:dyDescent="0.25">
      <c r="I466" s="82"/>
    </row>
    <row r="467" spans="9:9" s="81" customFormat="1" x14ac:dyDescent="0.25">
      <c r="I467" s="82"/>
    </row>
    <row r="468" spans="9:9" s="81" customFormat="1" x14ac:dyDescent="0.25">
      <c r="I468" s="82"/>
    </row>
    <row r="469" spans="9:9" s="81" customFormat="1" x14ac:dyDescent="0.25">
      <c r="I469" s="82"/>
    </row>
    <row r="470" spans="9:9" s="81" customFormat="1" x14ac:dyDescent="0.25">
      <c r="I470" s="82"/>
    </row>
    <row r="471" spans="9:9" s="81" customFormat="1" x14ac:dyDescent="0.25">
      <c r="I471" s="82"/>
    </row>
    <row r="472" spans="9:9" s="81" customFormat="1" x14ac:dyDescent="0.25">
      <c r="I472" s="82"/>
    </row>
    <row r="473" spans="9:9" s="81" customFormat="1" x14ac:dyDescent="0.25">
      <c r="I473" s="82"/>
    </row>
    <row r="474" spans="9:9" s="81" customFormat="1" x14ac:dyDescent="0.25">
      <c r="I474" s="82"/>
    </row>
    <row r="475" spans="9:9" s="81" customFormat="1" x14ac:dyDescent="0.25">
      <c r="I475" s="82"/>
    </row>
    <row r="476" spans="9:9" s="81" customFormat="1" x14ac:dyDescent="0.25">
      <c r="I476" s="82"/>
    </row>
    <row r="477" spans="9:9" s="81" customFormat="1" x14ac:dyDescent="0.25">
      <c r="I477" s="82"/>
    </row>
    <row r="478" spans="9:9" s="81" customFormat="1" x14ac:dyDescent="0.25">
      <c r="I478" s="82"/>
    </row>
    <row r="479" spans="9:9" s="81" customFormat="1" x14ac:dyDescent="0.25">
      <c r="I479" s="82"/>
    </row>
    <row r="480" spans="9:9" s="81" customFormat="1" x14ac:dyDescent="0.25">
      <c r="I480" s="82"/>
    </row>
    <row r="481" spans="9:9" s="81" customFormat="1" x14ac:dyDescent="0.25">
      <c r="I481" s="82"/>
    </row>
    <row r="482" spans="9:9" s="81" customFormat="1" x14ac:dyDescent="0.25">
      <c r="I482" s="82"/>
    </row>
    <row r="483" spans="9:9" s="81" customFormat="1" x14ac:dyDescent="0.25">
      <c r="I483" s="82"/>
    </row>
    <row r="484" spans="9:9" s="81" customFormat="1" x14ac:dyDescent="0.25">
      <c r="I484" s="82"/>
    </row>
    <row r="485" spans="9:9" s="81" customFormat="1" x14ac:dyDescent="0.25">
      <c r="I485" s="82"/>
    </row>
    <row r="486" spans="9:9" s="81" customFormat="1" x14ac:dyDescent="0.25">
      <c r="I486" s="82"/>
    </row>
    <row r="487" spans="9:9" s="81" customFormat="1" x14ac:dyDescent="0.25">
      <c r="I487" s="82"/>
    </row>
    <row r="488" spans="9:9" s="81" customFormat="1" x14ac:dyDescent="0.25">
      <c r="I488" s="82"/>
    </row>
    <row r="489" spans="9:9" s="81" customFormat="1" x14ac:dyDescent="0.25">
      <c r="I489" s="82"/>
    </row>
    <row r="490" spans="9:9" s="81" customFormat="1" x14ac:dyDescent="0.25">
      <c r="I490" s="82"/>
    </row>
    <row r="491" spans="9:9" s="81" customFormat="1" x14ac:dyDescent="0.25">
      <c r="I491" s="82"/>
    </row>
    <row r="492" spans="9:9" s="81" customFormat="1" x14ac:dyDescent="0.25">
      <c r="I492" s="82"/>
    </row>
    <row r="493" spans="9:9" s="81" customFormat="1" x14ac:dyDescent="0.25">
      <c r="I493" s="82"/>
    </row>
    <row r="494" spans="9:9" s="81" customFormat="1" x14ac:dyDescent="0.25">
      <c r="I494" s="82"/>
    </row>
    <row r="495" spans="9:9" s="81" customFormat="1" x14ac:dyDescent="0.25">
      <c r="I495" s="82"/>
    </row>
    <row r="496" spans="9:9" s="81" customFormat="1" x14ac:dyDescent="0.25">
      <c r="I496" s="82"/>
    </row>
    <row r="497" spans="9:9" s="81" customFormat="1" x14ac:dyDescent="0.25">
      <c r="I497" s="82"/>
    </row>
    <row r="498" spans="9:9" s="81" customFormat="1" x14ac:dyDescent="0.25">
      <c r="I498" s="82"/>
    </row>
    <row r="499" spans="9:9" s="81" customFormat="1" x14ac:dyDescent="0.25">
      <c r="I499" s="82"/>
    </row>
    <row r="500" spans="9:9" s="81" customFormat="1" x14ac:dyDescent="0.25">
      <c r="I500" s="82"/>
    </row>
    <row r="501" spans="9:9" s="81" customFormat="1" x14ac:dyDescent="0.25">
      <c r="I501" s="82"/>
    </row>
    <row r="502" spans="9:9" s="81" customFormat="1" x14ac:dyDescent="0.25">
      <c r="I502" s="82"/>
    </row>
    <row r="503" spans="9:9" s="81" customFormat="1" x14ac:dyDescent="0.25">
      <c r="I503" s="82"/>
    </row>
    <row r="504" spans="9:9" s="81" customFormat="1" x14ac:dyDescent="0.25">
      <c r="I504" s="82"/>
    </row>
    <row r="505" spans="9:9" s="81" customFormat="1" x14ac:dyDescent="0.25">
      <c r="I505" s="82"/>
    </row>
    <row r="506" spans="9:9" s="81" customFormat="1" x14ac:dyDescent="0.25">
      <c r="I506" s="82"/>
    </row>
    <row r="507" spans="9:9" s="81" customFormat="1" x14ac:dyDescent="0.25">
      <c r="I507" s="82"/>
    </row>
    <row r="508" spans="9:9" s="81" customFormat="1" x14ac:dyDescent="0.25">
      <c r="I508" s="82"/>
    </row>
    <row r="509" spans="9:9" s="81" customFormat="1" x14ac:dyDescent="0.25">
      <c r="I509" s="82"/>
    </row>
    <row r="510" spans="9:9" s="81" customFormat="1" x14ac:dyDescent="0.25">
      <c r="I510" s="82"/>
    </row>
    <row r="511" spans="9:9" s="81" customFormat="1" x14ac:dyDescent="0.25">
      <c r="I511" s="82"/>
    </row>
    <row r="512" spans="9:9" s="81" customFormat="1" x14ac:dyDescent="0.25">
      <c r="I512" s="82"/>
    </row>
    <row r="514" spans="1:12" ht="19.5" x14ac:dyDescent="0.3">
      <c r="A514" s="84" t="str">
        <f>A62</f>
        <v>Enter Building Name Above</v>
      </c>
      <c r="B514" s="85"/>
      <c r="C514" s="81"/>
      <c r="D514" s="81"/>
      <c r="E514" s="81"/>
      <c r="F514" s="81"/>
      <c r="G514" s="81"/>
      <c r="H514" s="81"/>
      <c r="I514" s="82"/>
      <c r="J514" s="81"/>
    </row>
    <row r="515" spans="1:12" ht="20.25" thickBot="1" x14ac:dyDescent="0.35">
      <c r="A515" s="85"/>
      <c r="B515" s="85"/>
      <c r="C515" s="81"/>
      <c r="D515" s="81"/>
      <c r="E515" s="81"/>
      <c r="F515" s="81"/>
      <c r="G515" s="81"/>
      <c r="H515" s="81"/>
      <c r="I515" s="82"/>
      <c r="J515" s="81"/>
    </row>
    <row r="516" spans="1:12" ht="20.25" thickBot="1" x14ac:dyDescent="0.35">
      <c r="A516" s="84" t="s">
        <v>147</v>
      </c>
      <c r="B516" s="199" t="s">
        <v>200</v>
      </c>
      <c r="C516" s="201"/>
      <c r="D516" s="200" t="s">
        <v>201</v>
      </c>
      <c r="E516" s="202"/>
      <c r="F516" s="81"/>
      <c r="G516" s="118" t="s">
        <v>161</v>
      </c>
      <c r="H516" s="137">
        <v>91800</v>
      </c>
      <c r="I516" s="82"/>
      <c r="J516" s="81"/>
    </row>
    <row r="517" spans="1:12" ht="18.75" x14ac:dyDescent="0.3">
      <c r="A517" s="86" t="s">
        <v>1</v>
      </c>
      <c r="B517" s="86" t="s">
        <v>7</v>
      </c>
      <c r="C517" s="86" t="s">
        <v>2</v>
      </c>
      <c r="D517" s="86" t="s">
        <v>3</v>
      </c>
      <c r="E517" s="86" t="s">
        <v>4</v>
      </c>
      <c r="F517" s="86" t="s">
        <v>5</v>
      </c>
      <c r="G517" s="86" t="s">
        <v>145</v>
      </c>
      <c r="H517" s="128" t="s">
        <v>12</v>
      </c>
      <c r="I517" s="86" t="s">
        <v>160</v>
      </c>
      <c r="J517" s="87" t="s">
        <v>148</v>
      </c>
      <c r="K517" s="86" t="s">
        <v>13</v>
      </c>
      <c r="L517" s="86" t="s">
        <v>151</v>
      </c>
    </row>
    <row r="518" spans="1:12" ht="18.75" x14ac:dyDescent="0.3">
      <c r="A518" s="144"/>
      <c r="B518" s="145"/>
      <c r="C518" s="146" t="str">
        <f t="shared" ref="C518:C529" si="29">IF(D518="", "", D518)</f>
        <v/>
      </c>
      <c r="D518" s="147"/>
      <c r="E518" s="147"/>
      <c r="F518" s="145"/>
      <c r="G518" s="145"/>
      <c r="H518" s="94">
        <f t="shared" ref="H518:H529" si="30">G518*$H$516/100000</f>
        <v>0</v>
      </c>
      <c r="I518" s="182"/>
      <c r="J518" s="172"/>
      <c r="K518" s="79" t="e">
        <f t="shared" ref="K518:K529" si="31">J518/H518</f>
        <v>#DIV/0!</v>
      </c>
      <c r="L518" s="157"/>
    </row>
    <row r="519" spans="1:12" ht="18.75" x14ac:dyDescent="0.3">
      <c r="A519" s="148"/>
      <c r="B519" s="149"/>
      <c r="C519" s="150" t="str">
        <f t="shared" si="29"/>
        <v/>
      </c>
      <c r="D519" s="151"/>
      <c r="E519" s="151"/>
      <c r="F519" s="149"/>
      <c r="G519" s="149"/>
      <c r="H519" s="110">
        <f t="shared" si="30"/>
        <v>0</v>
      </c>
      <c r="I519" s="183"/>
      <c r="J519" s="173"/>
      <c r="K519" s="80" t="e">
        <f t="shared" si="31"/>
        <v>#DIV/0!</v>
      </c>
      <c r="L519" s="156"/>
    </row>
    <row r="520" spans="1:12" ht="18.75" x14ac:dyDescent="0.3">
      <c r="A520" s="144"/>
      <c r="B520" s="145"/>
      <c r="C520" s="146" t="str">
        <f t="shared" si="29"/>
        <v/>
      </c>
      <c r="D520" s="147"/>
      <c r="E520" s="147"/>
      <c r="F520" s="145"/>
      <c r="G520" s="145"/>
      <c r="H520" s="94">
        <f t="shared" si="30"/>
        <v>0</v>
      </c>
      <c r="I520" s="182"/>
      <c r="J520" s="172"/>
      <c r="K520" s="79" t="e">
        <f t="shared" si="31"/>
        <v>#DIV/0!</v>
      </c>
      <c r="L520" s="157"/>
    </row>
    <row r="521" spans="1:12" ht="18.75" x14ac:dyDescent="0.3">
      <c r="A521" s="148"/>
      <c r="B521" s="149"/>
      <c r="C521" s="150" t="str">
        <f t="shared" si="29"/>
        <v/>
      </c>
      <c r="D521" s="151"/>
      <c r="E521" s="151"/>
      <c r="F521" s="149"/>
      <c r="G521" s="149"/>
      <c r="H521" s="110">
        <f t="shared" si="30"/>
        <v>0</v>
      </c>
      <c r="I521" s="183"/>
      <c r="J521" s="173"/>
      <c r="K521" s="80" t="e">
        <f t="shared" si="31"/>
        <v>#DIV/0!</v>
      </c>
      <c r="L521" s="156"/>
    </row>
    <row r="522" spans="1:12" ht="18.75" x14ac:dyDescent="0.3">
      <c r="A522" s="144"/>
      <c r="B522" s="145"/>
      <c r="C522" s="146" t="str">
        <f t="shared" si="29"/>
        <v/>
      </c>
      <c r="D522" s="147"/>
      <c r="E522" s="147"/>
      <c r="F522" s="145"/>
      <c r="G522" s="145"/>
      <c r="H522" s="94">
        <f t="shared" si="30"/>
        <v>0</v>
      </c>
      <c r="I522" s="182"/>
      <c r="J522" s="172"/>
      <c r="K522" s="79" t="e">
        <f t="shared" si="31"/>
        <v>#DIV/0!</v>
      </c>
      <c r="L522" s="157"/>
    </row>
    <row r="523" spans="1:12" ht="18.75" x14ac:dyDescent="0.3">
      <c r="A523" s="148"/>
      <c r="B523" s="149"/>
      <c r="C523" s="150" t="str">
        <f t="shared" si="29"/>
        <v/>
      </c>
      <c r="D523" s="151"/>
      <c r="E523" s="151"/>
      <c r="F523" s="149"/>
      <c r="G523" s="149"/>
      <c r="H523" s="110">
        <f t="shared" si="30"/>
        <v>0</v>
      </c>
      <c r="I523" s="183"/>
      <c r="J523" s="173"/>
      <c r="K523" s="80" t="e">
        <f t="shared" si="31"/>
        <v>#DIV/0!</v>
      </c>
      <c r="L523" s="156"/>
    </row>
    <row r="524" spans="1:12" ht="18.75" x14ac:dyDescent="0.3">
      <c r="A524" s="144"/>
      <c r="B524" s="145"/>
      <c r="C524" s="146" t="str">
        <f t="shared" si="29"/>
        <v/>
      </c>
      <c r="D524" s="147"/>
      <c r="E524" s="147"/>
      <c r="F524" s="145"/>
      <c r="G524" s="145"/>
      <c r="H524" s="94">
        <f t="shared" si="30"/>
        <v>0</v>
      </c>
      <c r="I524" s="182"/>
      <c r="J524" s="172"/>
      <c r="K524" s="79" t="e">
        <f t="shared" si="31"/>
        <v>#DIV/0!</v>
      </c>
      <c r="L524" s="157"/>
    </row>
    <row r="525" spans="1:12" ht="18.75" x14ac:dyDescent="0.3">
      <c r="A525" s="148"/>
      <c r="B525" s="149"/>
      <c r="C525" s="150" t="str">
        <f t="shared" si="29"/>
        <v/>
      </c>
      <c r="D525" s="151"/>
      <c r="E525" s="151"/>
      <c r="F525" s="149"/>
      <c r="G525" s="149"/>
      <c r="H525" s="110">
        <f t="shared" si="30"/>
        <v>0</v>
      </c>
      <c r="I525" s="183"/>
      <c r="J525" s="173"/>
      <c r="K525" s="80" t="e">
        <f t="shared" si="31"/>
        <v>#DIV/0!</v>
      </c>
      <c r="L525" s="156"/>
    </row>
    <row r="526" spans="1:12" ht="18.75" x14ac:dyDescent="0.3">
      <c r="A526" s="144"/>
      <c r="B526" s="145"/>
      <c r="C526" s="146" t="str">
        <f t="shared" si="29"/>
        <v/>
      </c>
      <c r="D526" s="147"/>
      <c r="E526" s="147"/>
      <c r="F526" s="145"/>
      <c r="G526" s="145"/>
      <c r="H526" s="94">
        <f t="shared" si="30"/>
        <v>0</v>
      </c>
      <c r="I526" s="182"/>
      <c r="J526" s="172"/>
      <c r="K526" s="79" t="e">
        <f t="shared" si="31"/>
        <v>#DIV/0!</v>
      </c>
      <c r="L526" s="157"/>
    </row>
    <row r="527" spans="1:12" ht="18.75" x14ac:dyDescent="0.3">
      <c r="A527" s="148"/>
      <c r="B527" s="149"/>
      <c r="C527" s="150" t="str">
        <f t="shared" si="29"/>
        <v/>
      </c>
      <c r="D527" s="151"/>
      <c r="E527" s="151"/>
      <c r="F527" s="149"/>
      <c r="G527" s="149"/>
      <c r="H527" s="110">
        <f t="shared" si="30"/>
        <v>0</v>
      </c>
      <c r="I527" s="183"/>
      <c r="J527" s="173"/>
      <c r="K527" s="80" t="e">
        <f t="shared" si="31"/>
        <v>#DIV/0!</v>
      </c>
      <c r="L527" s="156"/>
    </row>
    <row r="528" spans="1:12" ht="18.75" x14ac:dyDescent="0.3">
      <c r="A528" s="144"/>
      <c r="B528" s="145"/>
      <c r="C528" s="146" t="str">
        <f t="shared" si="29"/>
        <v/>
      </c>
      <c r="D528" s="147"/>
      <c r="E528" s="147"/>
      <c r="F528" s="145"/>
      <c r="G528" s="145"/>
      <c r="H528" s="94">
        <f t="shared" si="30"/>
        <v>0</v>
      </c>
      <c r="I528" s="182"/>
      <c r="J528" s="172"/>
      <c r="K528" s="79" t="e">
        <f t="shared" si="31"/>
        <v>#DIV/0!</v>
      </c>
      <c r="L528" s="157"/>
    </row>
    <row r="529" spans="1:12" ht="18.75" x14ac:dyDescent="0.3">
      <c r="A529" s="148"/>
      <c r="B529" s="149"/>
      <c r="C529" s="150" t="str">
        <f t="shared" si="29"/>
        <v/>
      </c>
      <c r="D529" s="151"/>
      <c r="E529" s="151"/>
      <c r="F529" s="149"/>
      <c r="G529" s="149"/>
      <c r="H529" s="110">
        <f t="shared" si="30"/>
        <v>0</v>
      </c>
      <c r="I529" s="183"/>
      <c r="J529" s="173"/>
      <c r="K529" s="80" t="e">
        <f t="shared" si="31"/>
        <v>#DIV/0!</v>
      </c>
      <c r="L529" s="156"/>
    </row>
    <row r="530" spans="1:12" ht="18.75" x14ac:dyDescent="0.3">
      <c r="A530" s="96"/>
      <c r="B530" s="97"/>
      <c r="C530" s="98"/>
      <c r="D530" s="99"/>
      <c r="E530" s="99"/>
      <c r="F530" s="97"/>
      <c r="G530" s="97"/>
      <c r="H530" s="97"/>
      <c r="I530" s="184"/>
      <c r="J530" s="174"/>
      <c r="K530" s="23"/>
      <c r="L530" s="21"/>
    </row>
    <row r="531" spans="1:12" ht="18.75" x14ac:dyDescent="0.3">
      <c r="A531" s="95"/>
      <c r="B531" s="101"/>
      <c r="C531" s="195" t="str">
        <f t="shared" ref="C531:C542" si="32">IF(D531="", "", D531)</f>
        <v/>
      </c>
      <c r="D531" s="154"/>
      <c r="E531" s="154"/>
      <c r="F531" s="153"/>
      <c r="G531" s="153"/>
      <c r="H531" s="101">
        <f t="shared" ref="H531:H542" si="33">G531*$H$516/100000</f>
        <v>0</v>
      </c>
      <c r="I531" s="185"/>
      <c r="J531" s="175"/>
      <c r="K531" s="108" t="e">
        <f t="shared" ref="K531:K542" si="34">J531/H531</f>
        <v>#DIV/0!</v>
      </c>
      <c r="L531" s="155"/>
    </row>
    <row r="532" spans="1:12" ht="18.75" x14ac:dyDescent="0.3">
      <c r="A532" s="88"/>
      <c r="B532" s="89"/>
      <c r="C532" s="150" t="str">
        <f t="shared" si="32"/>
        <v/>
      </c>
      <c r="D532" s="151"/>
      <c r="E532" s="151"/>
      <c r="F532" s="149"/>
      <c r="G532" s="149"/>
      <c r="H532" s="110">
        <f t="shared" si="33"/>
        <v>0</v>
      </c>
      <c r="I532" s="183"/>
      <c r="J532" s="173"/>
      <c r="K532" s="80" t="e">
        <f t="shared" si="34"/>
        <v>#DIV/0!</v>
      </c>
      <c r="L532" s="156"/>
    </row>
    <row r="533" spans="1:12" ht="18.75" x14ac:dyDescent="0.3">
      <c r="A533" s="95"/>
      <c r="B533" s="101"/>
      <c r="C533" s="195" t="str">
        <f t="shared" si="32"/>
        <v/>
      </c>
      <c r="D533" s="154"/>
      <c r="E533" s="154"/>
      <c r="F533" s="153"/>
      <c r="G533" s="153"/>
      <c r="H533" s="101">
        <f t="shared" si="33"/>
        <v>0</v>
      </c>
      <c r="I533" s="185"/>
      <c r="J533" s="175"/>
      <c r="K533" s="108" t="e">
        <f t="shared" si="34"/>
        <v>#DIV/0!</v>
      </c>
      <c r="L533" s="155"/>
    </row>
    <row r="534" spans="1:12" ht="18.75" x14ac:dyDescent="0.3">
      <c r="A534" s="88"/>
      <c r="B534" s="89"/>
      <c r="C534" s="150" t="str">
        <f t="shared" si="32"/>
        <v/>
      </c>
      <c r="D534" s="151"/>
      <c r="E534" s="151"/>
      <c r="F534" s="149"/>
      <c r="G534" s="149"/>
      <c r="H534" s="110">
        <f t="shared" si="33"/>
        <v>0</v>
      </c>
      <c r="I534" s="183"/>
      <c r="J534" s="173"/>
      <c r="K534" s="80" t="e">
        <f t="shared" si="34"/>
        <v>#DIV/0!</v>
      </c>
      <c r="L534" s="156"/>
    </row>
    <row r="535" spans="1:12" ht="18.75" x14ac:dyDescent="0.3">
      <c r="A535" s="95"/>
      <c r="B535" s="101"/>
      <c r="C535" s="195" t="str">
        <f t="shared" si="32"/>
        <v/>
      </c>
      <c r="D535" s="154"/>
      <c r="E535" s="154"/>
      <c r="F535" s="153"/>
      <c r="G535" s="153"/>
      <c r="H535" s="101">
        <f t="shared" si="33"/>
        <v>0</v>
      </c>
      <c r="I535" s="185"/>
      <c r="J535" s="175"/>
      <c r="K535" s="108" t="e">
        <f t="shared" si="34"/>
        <v>#DIV/0!</v>
      </c>
      <c r="L535" s="155"/>
    </row>
    <row r="536" spans="1:12" ht="18.75" x14ac:dyDescent="0.3">
      <c r="A536" s="88"/>
      <c r="B536" s="89"/>
      <c r="C536" s="150" t="str">
        <f t="shared" si="32"/>
        <v/>
      </c>
      <c r="D536" s="151"/>
      <c r="E536" s="151"/>
      <c r="F536" s="149"/>
      <c r="G536" s="149"/>
      <c r="H536" s="110">
        <f t="shared" si="33"/>
        <v>0</v>
      </c>
      <c r="I536" s="183"/>
      <c r="J536" s="173"/>
      <c r="K536" s="80" t="e">
        <f t="shared" si="34"/>
        <v>#DIV/0!</v>
      </c>
      <c r="L536" s="156"/>
    </row>
    <row r="537" spans="1:12" ht="18.75" x14ac:dyDescent="0.3">
      <c r="A537" s="95"/>
      <c r="B537" s="101"/>
      <c r="C537" s="195" t="str">
        <f t="shared" si="32"/>
        <v/>
      </c>
      <c r="D537" s="154"/>
      <c r="E537" s="154"/>
      <c r="F537" s="153"/>
      <c r="G537" s="153"/>
      <c r="H537" s="101">
        <f t="shared" si="33"/>
        <v>0</v>
      </c>
      <c r="I537" s="185"/>
      <c r="J537" s="175"/>
      <c r="K537" s="108" t="e">
        <f t="shared" si="34"/>
        <v>#DIV/0!</v>
      </c>
      <c r="L537" s="155"/>
    </row>
    <row r="538" spans="1:12" ht="18.75" x14ac:dyDescent="0.3">
      <c r="A538" s="88"/>
      <c r="B538" s="89"/>
      <c r="C538" s="150" t="str">
        <f t="shared" si="32"/>
        <v/>
      </c>
      <c r="D538" s="151"/>
      <c r="E538" s="151"/>
      <c r="F538" s="149"/>
      <c r="G538" s="149"/>
      <c r="H538" s="110">
        <f t="shared" si="33"/>
        <v>0</v>
      </c>
      <c r="I538" s="183"/>
      <c r="J538" s="173"/>
      <c r="K538" s="80" t="e">
        <f t="shared" si="34"/>
        <v>#DIV/0!</v>
      </c>
      <c r="L538" s="156"/>
    </row>
    <row r="539" spans="1:12" ht="18.75" x14ac:dyDescent="0.3">
      <c r="A539" s="95"/>
      <c r="B539" s="101"/>
      <c r="C539" s="195" t="str">
        <f t="shared" si="32"/>
        <v/>
      </c>
      <c r="D539" s="154"/>
      <c r="E539" s="154"/>
      <c r="F539" s="153"/>
      <c r="G539" s="153"/>
      <c r="H539" s="101">
        <f t="shared" si="33"/>
        <v>0</v>
      </c>
      <c r="I539" s="185"/>
      <c r="J539" s="175"/>
      <c r="K539" s="108" t="e">
        <f t="shared" si="34"/>
        <v>#DIV/0!</v>
      </c>
      <c r="L539" s="155"/>
    </row>
    <row r="540" spans="1:12" ht="18.75" x14ac:dyDescent="0.3">
      <c r="A540" s="88"/>
      <c r="B540" s="89"/>
      <c r="C540" s="150" t="str">
        <f t="shared" si="32"/>
        <v/>
      </c>
      <c r="D540" s="151"/>
      <c r="E540" s="151"/>
      <c r="F540" s="149"/>
      <c r="G540" s="149"/>
      <c r="H540" s="110">
        <f t="shared" si="33"/>
        <v>0</v>
      </c>
      <c r="I540" s="183"/>
      <c r="J540" s="173"/>
      <c r="K540" s="80" t="e">
        <f t="shared" si="34"/>
        <v>#DIV/0!</v>
      </c>
      <c r="L540" s="156"/>
    </row>
    <row r="541" spans="1:12" ht="18.75" x14ac:dyDescent="0.3">
      <c r="A541" s="95"/>
      <c r="B541" s="101"/>
      <c r="C541" s="195" t="str">
        <f t="shared" si="32"/>
        <v/>
      </c>
      <c r="D541" s="154"/>
      <c r="E541" s="154"/>
      <c r="F541" s="153"/>
      <c r="G541" s="153"/>
      <c r="H541" s="101">
        <f t="shared" si="33"/>
        <v>0</v>
      </c>
      <c r="I541" s="185"/>
      <c r="J541" s="175"/>
      <c r="K541" s="108" t="e">
        <f t="shared" si="34"/>
        <v>#DIV/0!</v>
      </c>
      <c r="L541" s="155"/>
    </row>
    <row r="542" spans="1:12" ht="18.75" x14ac:dyDescent="0.3">
      <c r="A542" s="88"/>
      <c r="B542" s="89"/>
      <c r="C542" s="150" t="str">
        <f t="shared" si="32"/>
        <v/>
      </c>
      <c r="D542" s="151"/>
      <c r="E542" s="151"/>
      <c r="F542" s="149"/>
      <c r="G542" s="149"/>
      <c r="H542" s="110">
        <f t="shared" si="33"/>
        <v>0</v>
      </c>
      <c r="I542" s="183"/>
      <c r="J542" s="173"/>
      <c r="K542" s="80" t="e">
        <f t="shared" si="34"/>
        <v>#DIV/0!</v>
      </c>
      <c r="L542" s="156"/>
    </row>
    <row r="543" spans="1:12" ht="18.75" x14ac:dyDescent="0.3">
      <c r="A543" s="90"/>
      <c r="B543" s="90"/>
      <c r="C543" s="90"/>
      <c r="D543" s="90"/>
      <c r="E543" s="301" t="str">
        <f>IF(C516="","Year 1 Total",CONCATENATE(C516, " Total"))</f>
        <v>Year 1 Total</v>
      </c>
      <c r="F543" s="302"/>
      <c r="G543" s="91">
        <f>SUM(G518:G529)</f>
        <v>0</v>
      </c>
      <c r="H543" s="91">
        <f>SUM(H518:H529)</f>
        <v>0</v>
      </c>
      <c r="I543" s="186">
        <f>SUM(I518:I529)</f>
        <v>0</v>
      </c>
      <c r="J543" s="176">
        <f>SUM(J518:J529)</f>
        <v>0</v>
      </c>
      <c r="K543" s="92"/>
      <c r="L543" s="92">
        <f t="shared" ref="L543" si="35">SUM(L518:L529)</f>
        <v>0</v>
      </c>
    </row>
    <row r="544" spans="1:12" ht="18.75" x14ac:dyDescent="0.3">
      <c r="A544" s="90"/>
      <c r="B544" s="90"/>
      <c r="C544" s="90"/>
      <c r="D544" s="90"/>
      <c r="E544" s="301" t="str">
        <f>IF(E516="","Year 2 Total",CONCATENATE(E516, " Total"))</f>
        <v>Year 2 Total</v>
      </c>
      <c r="F544" s="302"/>
      <c r="G544" s="91">
        <f>SUM(G531:G542)</f>
        <v>0</v>
      </c>
      <c r="H544" s="91">
        <f>SUM(H531:H542)</f>
        <v>0</v>
      </c>
      <c r="I544" s="186">
        <f>SUM(I531:I542)</f>
        <v>0</v>
      </c>
      <c r="J544" s="176">
        <f>SUM(J531:J542)</f>
        <v>0</v>
      </c>
      <c r="K544" s="92"/>
      <c r="L544" s="92">
        <f t="shared" ref="L544" si="36">SUM(L531:L542)</f>
        <v>0</v>
      </c>
    </row>
    <row r="545" spans="1:11" ht="18.75" x14ac:dyDescent="0.3">
      <c r="A545" s="83"/>
      <c r="B545" s="83"/>
      <c r="C545" s="83"/>
      <c r="D545" s="83"/>
      <c r="E545" s="83"/>
      <c r="F545" s="83"/>
      <c r="G545" s="83"/>
      <c r="I545" s="298" t="str">
        <f>IF(C516="", "Year 1 Average",CONCATENATE(C516, " Average"))</f>
        <v>Year 1 Average</v>
      </c>
      <c r="J545" s="299"/>
      <c r="K545" s="109" t="e">
        <f>AVERAGE(K518:K529)</f>
        <v>#DIV/0!</v>
      </c>
    </row>
    <row r="546" spans="1:11" ht="18.75" x14ac:dyDescent="0.3">
      <c r="A546" s="83"/>
      <c r="B546" s="83"/>
      <c r="C546" s="83"/>
      <c r="D546" s="81"/>
      <c r="E546" s="81"/>
      <c r="F546" s="81"/>
      <c r="G546" s="83"/>
      <c r="I546" s="298" t="str">
        <f>IF(E516="", "Year 2 Average",CONCATENATE(E516, " Average"))</f>
        <v>Year 2 Average</v>
      </c>
      <c r="J546" s="299"/>
      <c r="K546" s="92" t="e">
        <f>AVERAGE(K531:K542)</f>
        <v>#DIV/0!</v>
      </c>
    </row>
    <row r="608" spans="1:10" ht="19.5" x14ac:dyDescent="0.3">
      <c r="A608" s="84" t="str">
        <f>A62</f>
        <v>Enter Building Name Above</v>
      </c>
      <c r="B608" s="85"/>
      <c r="C608" s="81"/>
      <c r="D608" s="81"/>
      <c r="E608" s="81"/>
      <c r="F608" s="81"/>
      <c r="G608" s="81"/>
      <c r="H608" s="81"/>
      <c r="I608" s="82"/>
      <c r="J608" s="81"/>
    </row>
    <row r="609" spans="1:12" ht="20.25" thickBot="1" x14ac:dyDescent="0.35">
      <c r="A609" s="85"/>
      <c r="B609" s="85"/>
      <c r="C609" s="81"/>
      <c r="D609" s="81"/>
      <c r="E609" s="81"/>
      <c r="F609" s="81"/>
      <c r="G609" s="81"/>
      <c r="H609" s="81"/>
      <c r="I609" s="82"/>
      <c r="J609" s="81"/>
    </row>
    <row r="610" spans="1:12" ht="20.25" thickBot="1" x14ac:dyDescent="0.35">
      <c r="A610" s="84" t="s">
        <v>149</v>
      </c>
      <c r="B610" s="199" t="s">
        <v>200</v>
      </c>
      <c r="C610" s="201"/>
      <c r="D610" s="200" t="s">
        <v>201</v>
      </c>
      <c r="E610" s="202"/>
      <c r="F610" s="81"/>
      <c r="G610" s="118" t="s">
        <v>162</v>
      </c>
      <c r="H610" s="137">
        <f>7800*2000</f>
        <v>15600000</v>
      </c>
      <c r="I610" s="82"/>
      <c r="J610" s="81"/>
    </row>
    <row r="611" spans="1:12" ht="18.75" x14ac:dyDescent="0.3">
      <c r="A611" s="86" t="s">
        <v>1</v>
      </c>
      <c r="B611" s="86" t="s">
        <v>7</v>
      </c>
      <c r="C611" s="86" t="s">
        <v>2</v>
      </c>
      <c r="D611" s="86" t="s">
        <v>3</v>
      </c>
      <c r="E611" s="86" t="s">
        <v>4</v>
      </c>
      <c r="F611" s="86" t="s">
        <v>5</v>
      </c>
      <c r="G611" s="86" t="s">
        <v>153</v>
      </c>
      <c r="H611" s="128" t="s">
        <v>12</v>
      </c>
      <c r="I611" s="86" t="s">
        <v>160</v>
      </c>
      <c r="J611" s="87" t="s">
        <v>150</v>
      </c>
      <c r="K611" s="86" t="s">
        <v>13</v>
      </c>
      <c r="L611" s="86" t="s">
        <v>151</v>
      </c>
    </row>
    <row r="612" spans="1:12" ht="18.75" x14ac:dyDescent="0.3">
      <c r="A612" s="93"/>
      <c r="B612" s="94"/>
      <c r="C612" s="146" t="str">
        <f t="shared" ref="C612:C623" si="37">IF(D612="", "", D612)</f>
        <v/>
      </c>
      <c r="D612" s="147"/>
      <c r="E612" s="147"/>
      <c r="F612" s="145"/>
      <c r="G612" s="145"/>
      <c r="H612" s="94">
        <f t="shared" ref="H612:H623" si="38">G612*$H$610/100000</f>
        <v>0</v>
      </c>
      <c r="I612" s="182"/>
      <c r="J612" s="172"/>
      <c r="K612" s="79" t="e">
        <f t="shared" ref="K612:K623" si="39">J612/H612</f>
        <v>#DIV/0!</v>
      </c>
      <c r="L612" s="157"/>
    </row>
    <row r="613" spans="1:12" ht="18.75" x14ac:dyDescent="0.3">
      <c r="A613" s="88"/>
      <c r="B613" s="89"/>
      <c r="C613" s="150" t="str">
        <f t="shared" si="37"/>
        <v/>
      </c>
      <c r="D613" s="151"/>
      <c r="E613" s="151"/>
      <c r="F613" s="149"/>
      <c r="G613" s="149"/>
      <c r="H613" s="110">
        <f t="shared" si="38"/>
        <v>0</v>
      </c>
      <c r="I613" s="183"/>
      <c r="J613" s="173"/>
      <c r="K613" s="80" t="e">
        <f t="shared" si="39"/>
        <v>#DIV/0!</v>
      </c>
      <c r="L613" s="156"/>
    </row>
    <row r="614" spans="1:12" ht="18.75" x14ac:dyDescent="0.3">
      <c r="A614" s="93"/>
      <c r="B614" s="94"/>
      <c r="C614" s="146" t="str">
        <f t="shared" si="37"/>
        <v/>
      </c>
      <c r="D614" s="147"/>
      <c r="E614" s="147"/>
      <c r="F614" s="145"/>
      <c r="G614" s="145"/>
      <c r="H614" s="94">
        <f t="shared" si="38"/>
        <v>0</v>
      </c>
      <c r="I614" s="182"/>
      <c r="J614" s="172"/>
      <c r="K614" s="79" t="e">
        <f t="shared" si="39"/>
        <v>#DIV/0!</v>
      </c>
      <c r="L614" s="157"/>
    </row>
    <row r="615" spans="1:12" ht="18.75" x14ac:dyDescent="0.3">
      <c r="A615" s="88"/>
      <c r="B615" s="89"/>
      <c r="C615" s="150" t="str">
        <f t="shared" si="37"/>
        <v/>
      </c>
      <c r="D615" s="151"/>
      <c r="E615" s="151"/>
      <c r="F615" s="149"/>
      <c r="G615" s="149"/>
      <c r="H615" s="110">
        <f t="shared" si="38"/>
        <v>0</v>
      </c>
      <c r="I615" s="183"/>
      <c r="J615" s="173"/>
      <c r="K615" s="80" t="e">
        <f t="shared" si="39"/>
        <v>#DIV/0!</v>
      </c>
      <c r="L615" s="156"/>
    </row>
    <row r="616" spans="1:12" ht="18.75" x14ac:dyDescent="0.3">
      <c r="A616" s="93"/>
      <c r="B616" s="94"/>
      <c r="C616" s="146" t="str">
        <f t="shared" si="37"/>
        <v/>
      </c>
      <c r="D616" s="147"/>
      <c r="E616" s="147"/>
      <c r="F616" s="145"/>
      <c r="G616" s="145"/>
      <c r="H616" s="94">
        <f t="shared" si="38"/>
        <v>0</v>
      </c>
      <c r="I616" s="182"/>
      <c r="J616" s="172"/>
      <c r="K616" s="79" t="e">
        <f t="shared" si="39"/>
        <v>#DIV/0!</v>
      </c>
      <c r="L616" s="157"/>
    </row>
    <row r="617" spans="1:12" ht="18.75" x14ac:dyDescent="0.3">
      <c r="A617" s="88"/>
      <c r="B617" s="89"/>
      <c r="C617" s="150" t="str">
        <f t="shared" si="37"/>
        <v/>
      </c>
      <c r="D617" s="151"/>
      <c r="E617" s="151"/>
      <c r="F617" s="149"/>
      <c r="G617" s="149"/>
      <c r="H617" s="110">
        <f t="shared" si="38"/>
        <v>0</v>
      </c>
      <c r="I617" s="183"/>
      <c r="J617" s="173"/>
      <c r="K617" s="80" t="e">
        <f t="shared" si="39"/>
        <v>#DIV/0!</v>
      </c>
      <c r="L617" s="156"/>
    </row>
    <row r="618" spans="1:12" ht="18.75" x14ac:dyDescent="0.3">
      <c r="A618" s="93"/>
      <c r="B618" s="94"/>
      <c r="C618" s="146" t="str">
        <f t="shared" si="37"/>
        <v/>
      </c>
      <c r="D618" s="147"/>
      <c r="E618" s="147"/>
      <c r="F618" s="145"/>
      <c r="G618" s="145"/>
      <c r="H618" s="94">
        <f t="shared" si="38"/>
        <v>0</v>
      </c>
      <c r="I618" s="182"/>
      <c r="J618" s="172"/>
      <c r="K618" s="79" t="e">
        <f t="shared" si="39"/>
        <v>#DIV/0!</v>
      </c>
      <c r="L618" s="157"/>
    </row>
    <row r="619" spans="1:12" ht="18.75" x14ac:dyDescent="0.3">
      <c r="A619" s="88"/>
      <c r="B619" s="89"/>
      <c r="C619" s="150" t="str">
        <f t="shared" si="37"/>
        <v/>
      </c>
      <c r="D619" s="151"/>
      <c r="E619" s="151"/>
      <c r="F619" s="149"/>
      <c r="G619" s="149"/>
      <c r="H619" s="110">
        <f t="shared" si="38"/>
        <v>0</v>
      </c>
      <c r="I619" s="183"/>
      <c r="J619" s="173"/>
      <c r="K619" s="80" t="e">
        <f t="shared" si="39"/>
        <v>#DIV/0!</v>
      </c>
      <c r="L619" s="156"/>
    </row>
    <row r="620" spans="1:12" ht="18.75" x14ac:dyDescent="0.3">
      <c r="A620" s="93"/>
      <c r="B620" s="94"/>
      <c r="C620" s="146" t="str">
        <f t="shared" si="37"/>
        <v/>
      </c>
      <c r="D620" s="147"/>
      <c r="E620" s="147"/>
      <c r="F620" s="145"/>
      <c r="G620" s="145"/>
      <c r="H620" s="94">
        <f t="shared" si="38"/>
        <v>0</v>
      </c>
      <c r="I620" s="182"/>
      <c r="J620" s="172"/>
      <c r="K620" s="79" t="e">
        <f t="shared" si="39"/>
        <v>#DIV/0!</v>
      </c>
      <c r="L620" s="157"/>
    </row>
    <row r="621" spans="1:12" ht="18.75" x14ac:dyDescent="0.3">
      <c r="A621" s="88"/>
      <c r="B621" s="89"/>
      <c r="C621" s="150" t="str">
        <f t="shared" si="37"/>
        <v/>
      </c>
      <c r="D621" s="151"/>
      <c r="E621" s="151"/>
      <c r="F621" s="149"/>
      <c r="G621" s="149"/>
      <c r="H621" s="110">
        <f t="shared" si="38"/>
        <v>0</v>
      </c>
      <c r="I621" s="183"/>
      <c r="J621" s="173"/>
      <c r="K621" s="80" t="e">
        <f t="shared" si="39"/>
        <v>#DIV/0!</v>
      </c>
      <c r="L621" s="156"/>
    </row>
    <row r="622" spans="1:12" ht="18.75" x14ac:dyDescent="0.3">
      <c r="A622" s="93"/>
      <c r="B622" s="94"/>
      <c r="C622" s="146" t="str">
        <f t="shared" si="37"/>
        <v/>
      </c>
      <c r="D622" s="147"/>
      <c r="E622" s="147"/>
      <c r="F622" s="145"/>
      <c r="G622" s="145"/>
      <c r="H622" s="94">
        <f t="shared" si="38"/>
        <v>0</v>
      </c>
      <c r="I622" s="182"/>
      <c r="J622" s="172"/>
      <c r="K622" s="79" t="e">
        <f t="shared" si="39"/>
        <v>#DIV/0!</v>
      </c>
      <c r="L622" s="157"/>
    </row>
    <row r="623" spans="1:12" ht="18.75" x14ac:dyDescent="0.3">
      <c r="A623" s="88"/>
      <c r="B623" s="89"/>
      <c r="C623" s="150" t="str">
        <f t="shared" si="37"/>
        <v/>
      </c>
      <c r="D623" s="151"/>
      <c r="E623" s="151"/>
      <c r="F623" s="149"/>
      <c r="G623" s="149"/>
      <c r="H623" s="110">
        <f t="shared" si="38"/>
        <v>0</v>
      </c>
      <c r="I623" s="183"/>
      <c r="J623" s="173"/>
      <c r="K623" s="80" t="e">
        <f t="shared" si="39"/>
        <v>#DIV/0!</v>
      </c>
      <c r="L623" s="156"/>
    </row>
    <row r="624" spans="1:12" ht="18.75" x14ac:dyDescent="0.3">
      <c r="A624" s="96"/>
      <c r="B624" s="97"/>
      <c r="C624" s="98"/>
      <c r="D624" s="99"/>
      <c r="E624" s="99"/>
      <c r="F624" s="97"/>
      <c r="G624" s="97"/>
      <c r="H624" s="97"/>
      <c r="I624" s="184"/>
      <c r="J624" s="174"/>
      <c r="K624" s="23"/>
      <c r="L624" s="21"/>
    </row>
    <row r="625" spans="1:12" ht="18.75" x14ac:dyDescent="0.3">
      <c r="A625" s="152"/>
      <c r="B625" s="153"/>
      <c r="C625" s="195" t="str">
        <f t="shared" ref="C625:C636" si="40">IF(D625="", "", D625)</f>
        <v/>
      </c>
      <c r="D625" s="154"/>
      <c r="E625" s="154"/>
      <c r="F625" s="153"/>
      <c r="G625" s="153"/>
      <c r="H625" s="101">
        <f t="shared" ref="H625:H636" si="41">G625*$H$610/100000</f>
        <v>0</v>
      </c>
      <c r="I625" s="185"/>
      <c r="J625" s="175"/>
      <c r="K625" s="108" t="e">
        <f t="shared" ref="K625:K636" si="42">J625/H625</f>
        <v>#DIV/0!</v>
      </c>
      <c r="L625" s="155"/>
    </row>
    <row r="626" spans="1:12" ht="18.75" x14ac:dyDescent="0.3">
      <c r="A626" s="148"/>
      <c r="B626" s="149"/>
      <c r="C626" s="150" t="str">
        <f t="shared" si="40"/>
        <v/>
      </c>
      <c r="D626" s="151"/>
      <c r="E626" s="151"/>
      <c r="F626" s="149"/>
      <c r="G626" s="149"/>
      <c r="H626" s="110">
        <f t="shared" si="41"/>
        <v>0</v>
      </c>
      <c r="I626" s="183"/>
      <c r="J626" s="173"/>
      <c r="K626" s="80" t="e">
        <f t="shared" si="42"/>
        <v>#DIV/0!</v>
      </c>
      <c r="L626" s="156"/>
    </row>
    <row r="627" spans="1:12" ht="18.75" x14ac:dyDescent="0.3">
      <c r="A627" s="152"/>
      <c r="B627" s="153"/>
      <c r="C627" s="195" t="str">
        <f t="shared" si="40"/>
        <v/>
      </c>
      <c r="D627" s="154"/>
      <c r="E627" s="154"/>
      <c r="F627" s="153"/>
      <c r="G627" s="153"/>
      <c r="H627" s="101">
        <f t="shared" si="41"/>
        <v>0</v>
      </c>
      <c r="I627" s="185"/>
      <c r="J627" s="175"/>
      <c r="K627" s="108" t="e">
        <f t="shared" si="42"/>
        <v>#DIV/0!</v>
      </c>
      <c r="L627" s="155"/>
    </row>
    <row r="628" spans="1:12" ht="18.75" x14ac:dyDescent="0.3">
      <c r="A628" s="148"/>
      <c r="B628" s="149"/>
      <c r="C628" s="150" t="str">
        <f t="shared" si="40"/>
        <v/>
      </c>
      <c r="D628" s="151"/>
      <c r="E628" s="151"/>
      <c r="F628" s="149"/>
      <c r="G628" s="149"/>
      <c r="H628" s="110">
        <f t="shared" si="41"/>
        <v>0</v>
      </c>
      <c r="I628" s="183"/>
      <c r="J628" s="173"/>
      <c r="K628" s="80" t="e">
        <f t="shared" si="42"/>
        <v>#DIV/0!</v>
      </c>
      <c r="L628" s="156"/>
    </row>
    <row r="629" spans="1:12" ht="18.75" x14ac:dyDescent="0.3">
      <c r="A629" s="152"/>
      <c r="B629" s="153"/>
      <c r="C629" s="195" t="str">
        <f t="shared" si="40"/>
        <v/>
      </c>
      <c r="D629" s="154"/>
      <c r="E629" s="154"/>
      <c r="F629" s="153"/>
      <c r="G629" s="153"/>
      <c r="H629" s="101">
        <f t="shared" si="41"/>
        <v>0</v>
      </c>
      <c r="I629" s="185"/>
      <c r="J629" s="175"/>
      <c r="K629" s="108" t="e">
        <f t="shared" si="42"/>
        <v>#DIV/0!</v>
      </c>
      <c r="L629" s="155"/>
    </row>
    <row r="630" spans="1:12" ht="18.75" x14ac:dyDescent="0.3">
      <c r="A630" s="148"/>
      <c r="B630" s="149"/>
      <c r="C630" s="150" t="str">
        <f t="shared" si="40"/>
        <v/>
      </c>
      <c r="D630" s="151"/>
      <c r="E630" s="151"/>
      <c r="F630" s="149"/>
      <c r="G630" s="149"/>
      <c r="H630" s="110">
        <f t="shared" si="41"/>
        <v>0</v>
      </c>
      <c r="I630" s="183"/>
      <c r="J630" s="173"/>
      <c r="K630" s="80" t="e">
        <f t="shared" si="42"/>
        <v>#DIV/0!</v>
      </c>
      <c r="L630" s="156"/>
    </row>
    <row r="631" spans="1:12" ht="18.75" x14ac:dyDescent="0.3">
      <c r="A631" s="152"/>
      <c r="B631" s="153"/>
      <c r="C631" s="195" t="str">
        <f t="shared" si="40"/>
        <v/>
      </c>
      <c r="D631" s="154"/>
      <c r="E631" s="154"/>
      <c r="F631" s="153"/>
      <c r="G631" s="153"/>
      <c r="H631" s="101">
        <f t="shared" si="41"/>
        <v>0</v>
      </c>
      <c r="I631" s="185"/>
      <c r="J631" s="175"/>
      <c r="K631" s="108" t="e">
        <f t="shared" si="42"/>
        <v>#DIV/0!</v>
      </c>
      <c r="L631" s="155"/>
    </row>
    <row r="632" spans="1:12" ht="18.75" x14ac:dyDescent="0.3">
      <c r="A632" s="148"/>
      <c r="B632" s="149"/>
      <c r="C632" s="150" t="str">
        <f t="shared" si="40"/>
        <v/>
      </c>
      <c r="D632" s="151"/>
      <c r="E632" s="151"/>
      <c r="F632" s="149"/>
      <c r="G632" s="149"/>
      <c r="H632" s="110">
        <f t="shared" si="41"/>
        <v>0</v>
      </c>
      <c r="I632" s="183"/>
      <c r="J632" s="173"/>
      <c r="K632" s="80" t="e">
        <f t="shared" si="42"/>
        <v>#DIV/0!</v>
      </c>
      <c r="L632" s="156"/>
    </row>
    <row r="633" spans="1:12" ht="18.75" x14ac:dyDescent="0.3">
      <c r="A633" s="152"/>
      <c r="B633" s="153"/>
      <c r="C633" s="195" t="str">
        <f t="shared" si="40"/>
        <v/>
      </c>
      <c r="D633" s="154"/>
      <c r="E633" s="154"/>
      <c r="F633" s="153"/>
      <c r="G633" s="153"/>
      <c r="H633" s="101">
        <f t="shared" si="41"/>
        <v>0</v>
      </c>
      <c r="I633" s="185"/>
      <c r="J633" s="175"/>
      <c r="K633" s="108" t="e">
        <f t="shared" si="42"/>
        <v>#DIV/0!</v>
      </c>
      <c r="L633" s="155"/>
    </row>
    <row r="634" spans="1:12" ht="18.75" x14ac:dyDescent="0.3">
      <c r="A634" s="148"/>
      <c r="B634" s="149"/>
      <c r="C634" s="150" t="str">
        <f t="shared" si="40"/>
        <v/>
      </c>
      <c r="D634" s="151"/>
      <c r="E634" s="151"/>
      <c r="F634" s="149"/>
      <c r="G634" s="149"/>
      <c r="H634" s="110">
        <f t="shared" si="41"/>
        <v>0</v>
      </c>
      <c r="I634" s="183"/>
      <c r="J634" s="173"/>
      <c r="K634" s="80" t="e">
        <f t="shared" si="42"/>
        <v>#DIV/0!</v>
      </c>
      <c r="L634" s="156"/>
    </row>
    <row r="635" spans="1:12" ht="18.75" x14ac:dyDescent="0.3">
      <c r="A635" s="152"/>
      <c r="B635" s="153"/>
      <c r="C635" s="195" t="str">
        <f t="shared" si="40"/>
        <v/>
      </c>
      <c r="D635" s="154"/>
      <c r="E635" s="154"/>
      <c r="F635" s="153"/>
      <c r="G635" s="153"/>
      <c r="H635" s="101">
        <f t="shared" si="41"/>
        <v>0</v>
      </c>
      <c r="I635" s="185"/>
      <c r="J635" s="175"/>
      <c r="K635" s="108" t="e">
        <f t="shared" si="42"/>
        <v>#DIV/0!</v>
      </c>
      <c r="L635" s="155"/>
    </row>
    <row r="636" spans="1:12" ht="18.75" x14ac:dyDescent="0.3">
      <c r="A636" s="148"/>
      <c r="B636" s="149"/>
      <c r="C636" s="150" t="str">
        <f t="shared" si="40"/>
        <v/>
      </c>
      <c r="D636" s="151"/>
      <c r="E636" s="151"/>
      <c r="F636" s="149"/>
      <c r="G636" s="149"/>
      <c r="H636" s="110">
        <f t="shared" si="41"/>
        <v>0</v>
      </c>
      <c r="I636" s="183"/>
      <c r="J636" s="173"/>
      <c r="K636" s="80" t="e">
        <f t="shared" si="42"/>
        <v>#DIV/0!</v>
      </c>
      <c r="L636" s="156"/>
    </row>
    <row r="637" spans="1:12" ht="18.75" x14ac:dyDescent="0.3">
      <c r="A637" s="90"/>
      <c r="B637" s="90"/>
      <c r="C637" s="90"/>
      <c r="D637" s="90"/>
      <c r="E637" s="301" t="str">
        <f>IF(C610="","Year 1 Total",CONCATENATE(C610, " Total"))</f>
        <v>Year 1 Total</v>
      </c>
      <c r="F637" s="302"/>
      <c r="G637" s="91">
        <f>SUM(G612:G623)</f>
        <v>0</v>
      </c>
      <c r="H637" s="91">
        <f>SUM(H612:H623)</f>
        <v>0</v>
      </c>
      <c r="I637" s="186">
        <f>SUM(I612:I623)</f>
        <v>0</v>
      </c>
      <c r="J637" s="92">
        <f>SUM(J612:J623)</f>
        <v>0</v>
      </c>
      <c r="K637" s="92"/>
      <c r="L637" s="92">
        <f t="shared" ref="L637" si="43">SUM(L612:L623)</f>
        <v>0</v>
      </c>
    </row>
    <row r="638" spans="1:12" ht="18.75" x14ac:dyDescent="0.3">
      <c r="A638" s="90"/>
      <c r="B638" s="90"/>
      <c r="C638" s="90"/>
      <c r="D638" s="90"/>
      <c r="E638" s="301" t="str">
        <f>IF(E610="","Year 2Total",CONCATENATE(E610, " Total"))</f>
        <v>Year 2Total</v>
      </c>
      <c r="F638" s="302"/>
      <c r="G638" s="91">
        <f>SUM(G625:G636)</f>
        <v>0</v>
      </c>
      <c r="H638" s="91">
        <f>SUM(H625:H636)</f>
        <v>0</v>
      </c>
      <c r="I638" s="186">
        <f>SUM(I625:I636)</f>
        <v>0</v>
      </c>
      <c r="J638" s="92">
        <f>SUM(J625:J636)</f>
        <v>0</v>
      </c>
      <c r="K638" s="92"/>
      <c r="L638" s="92">
        <f t="shared" ref="L638" si="44">SUM(L625:L636)</f>
        <v>0</v>
      </c>
    </row>
    <row r="639" spans="1:12" ht="18.75" x14ac:dyDescent="0.3">
      <c r="A639" s="83"/>
      <c r="B639" s="83"/>
      <c r="C639" s="83"/>
      <c r="D639" s="83"/>
      <c r="E639" s="83"/>
      <c r="F639" s="83"/>
      <c r="G639" s="83"/>
      <c r="I639" s="298" t="str">
        <f>IF(C610="", "Year 1 Average",CONCATENATE(C610, " Average"))</f>
        <v>Year 1 Average</v>
      </c>
      <c r="J639" s="299"/>
      <c r="K639" s="109" t="e">
        <f>AVERAGE(K612:K623)</f>
        <v>#DIV/0!</v>
      </c>
    </row>
    <row r="640" spans="1:12" ht="18.75" x14ac:dyDescent="0.3">
      <c r="A640" s="83"/>
      <c r="B640" s="83"/>
      <c r="C640" s="83"/>
      <c r="D640" s="81"/>
      <c r="E640" s="81"/>
      <c r="F640" s="81"/>
      <c r="G640" s="83"/>
      <c r="I640" s="298" t="str">
        <f>IF(E610="", "Year 2 Average",CONCATENATE(E610, " Average"))</f>
        <v>Year 2 Average</v>
      </c>
      <c r="J640" s="299"/>
      <c r="K640" s="92" t="e">
        <f>AVERAGE(K625:K636)</f>
        <v>#DIV/0!</v>
      </c>
    </row>
    <row r="702" spans="1:11" ht="19.5" x14ac:dyDescent="0.3">
      <c r="A702" s="84" t="str">
        <f>A62</f>
        <v>Enter Building Name Above</v>
      </c>
      <c r="B702" s="85"/>
      <c r="C702" s="81"/>
      <c r="D702" s="81"/>
      <c r="E702" s="81"/>
      <c r="F702" s="81"/>
      <c r="G702" s="81"/>
      <c r="H702" s="81"/>
      <c r="I702" s="82"/>
      <c r="J702" s="81"/>
      <c r="K702" s="81"/>
    </row>
    <row r="703" spans="1:11" ht="20.25" thickBot="1" x14ac:dyDescent="0.35">
      <c r="A703" s="85"/>
      <c r="B703" s="85"/>
      <c r="C703" s="81"/>
      <c r="D703" s="81"/>
      <c r="E703" s="81"/>
      <c r="F703" s="81"/>
      <c r="G703" s="81"/>
      <c r="H703" s="81"/>
      <c r="I703" s="82"/>
      <c r="J703" s="81"/>
      <c r="K703" s="81"/>
    </row>
    <row r="704" spans="1:11" ht="20.25" thickBot="1" x14ac:dyDescent="0.35">
      <c r="A704" s="84" t="s">
        <v>167</v>
      </c>
      <c r="B704" s="199" t="s">
        <v>200</v>
      </c>
      <c r="C704" s="201"/>
      <c r="D704" s="200" t="s">
        <v>201</v>
      </c>
      <c r="E704" s="202"/>
      <c r="F704" s="81"/>
      <c r="G704" s="118" t="s">
        <v>163</v>
      </c>
      <c r="H704" s="140">
        <v>15900000</v>
      </c>
      <c r="I704" s="82"/>
      <c r="J704" s="81"/>
      <c r="K704" s="81"/>
    </row>
    <row r="705" spans="1:12" ht="18.75" x14ac:dyDescent="0.3">
      <c r="A705" s="86" t="s">
        <v>1</v>
      </c>
      <c r="B705" s="86" t="s">
        <v>7</v>
      </c>
      <c r="C705" s="86" t="s">
        <v>2</v>
      </c>
      <c r="D705" s="86" t="s">
        <v>3</v>
      </c>
      <c r="E705" s="86" t="s">
        <v>4</v>
      </c>
      <c r="F705" s="86" t="s">
        <v>5</v>
      </c>
      <c r="G705" s="86" t="s">
        <v>152</v>
      </c>
      <c r="H705" s="128" t="s">
        <v>12</v>
      </c>
      <c r="I705" s="86" t="s">
        <v>160</v>
      </c>
      <c r="J705" s="87" t="s">
        <v>154</v>
      </c>
      <c r="K705" s="86" t="s">
        <v>13</v>
      </c>
      <c r="L705" s="86" t="s">
        <v>151</v>
      </c>
    </row>
    <row r="706" spans="1:12" ht="18.75" x14ac:dyDescent="0.3">
      <c r="A706" s="144"/>
      <c r="B706" s="145"/>
      <c r="C706" s="146" t="str">
        <f t="shared" ref="C706:C717" si="45">IF(D706="", "", D706)</f>
        <v/>
      </c>
      <c r="D706" s="147"/>
      <c r="E706" s="147"/>
      <c r="F706" s="145"/>
      <c r="G706" s="145"/>
      <c r="H706" s="94">
        <f>G706*$H$704/100000</f>
        <v>0</v>
      </c>
      <c r="I706" s="182"/>
      <c r="J706" s="172"/>
      <c r="K706" s="79" t="e">
        <f t="shared" ref="K706:K717" si="46">J706/H706</f>
        <v>#DIV/0!</v>
      </c>
      <c r="L706" s="157"/>
    </row>
    <row r="707" spans="1:12" ht="18.75" x14ac:dyDescent="0.3">
      <c r="A707" s="148"/>
      <c r="B707" s="149"/>
      <c r="C707" s="150" t="str">
        <f t="shared" si="45"/>
        <v/>
      </c>
      <c r="D707" s="151"/>
      <c r="E707" s="151"/>
      <c r="F707" s="149"/>
      <c r="G707" s="149"/>
      <c r="H707" s="110">
        <f>G707*$H$704/100000</f>
        <v>0</v>
      </c>
      <c r="I707" s="183"/>
      <c r="J707" s="173"/>
      <c r="K707" s="80" t="e">
        <f t="shared" si="46"/>
        <v>#DIV/0!</v>
      </c>
      <c r="L707" s="156"/>
    </row>
    <row r="708" spans="1:12" ht="18.75" x14ac:dyDescent="0.3">
      <c r="A708" s="144"/>
      <c r="B708" s="145"/>
      <c r="C708" s="146" t="str">
        <f t="shared" si="45"/>
        <v/>
      </c>
      <c r="D708" s="147"/>
      <c r="E708" s="147"/>
      <c r="F708" s="145"/>
      <c r="G708" s="145"/>
      <c r="H708" s="94">
        <f>G708*$H$704/100000</f>
        <v>0</v>
      </c>
      <c r="I708" s="182"/>
      <c r="J708" s="172"/>
      <c r="K708" s="79" t="e">
        <f t="shared" si="46"/>
        <v>#DIV/0!</v>
      </c>
      <c r="L708" s="157"/>
    </row>
    <row r="709" spans="1:12" ht="18.75" x14ac:dyDescent="0.3">
      <c r="A709" s="148"/>
      <c r="B709" s="149"/>
      <c r="C709" s="150" t="str">
        <f t="shared" si="45"/>
        <v/>
      </c>
      <c r="D709" s="151"/>
      <c r="E709" s="151"/>
      <c r="F709" s="149"/>
      <c r="G709" s="149"/>
      <c r="H709" s="110">
        <f t="shared" ref="H709:H717" si="47">G709*$H$704/100000</f>
        <v>0</v>
      </c>
      <c r="I709" s="183"/>
      <c r="J709" s="173"/>
      <c r="K709" s="80" t="e">
        <f t="shared" si="46"/>
        <v>#DIV/0!</v>
      </c>
      <c r="L709" s="156"/>
    </row>
    <row r="710" spans="1:12" ht="18.75" x14ac:dyDescent="0.3">
      <c r="A710" s="144"/>
      <c r="B710" s="145"/>
      <c r="C710" s="146" t="str">
        <f t="shared" si="45"/>
        <v/>
      </c>
      <c r="D710" s="147"/>
      <c r="E710" s="147"/>
      <c r="F710" s="145"/>
      <c r="G710" s="145"/>
      <c r="H710" s="94">
        <f t="shared" si="47"/>
        <v>0</v>
      </c>
      <c r="I710" s="182"/>
      <c r="J710" s="172"/>
      <c r="K710" s="79" t="e">
        <f t="shared" si="46"/>
        <v>#DIV/0!</v>
      </c>
      <c r="L710" s="157"/>
    </row>
    <row r="711" spans="1:12" ht="18.75" x14ac:dyDescent="0.3">
      <c r="A711" s="148"/>
      <c r="B711" s="149"/>
      <c r="C711" s="150" t="str">
        <f t="shared" si="45"/>
        <v/>
      </c>
      <c r="D711" s="151"/>
      <c r="E711" s="151"/>
      <c r="F711" s="149"/>
      <c r="G711" s="149"/>
      <c r="H711" s="110">
        <f t="shared" si="47"/>
        <v>0</v>
      </c>
      <c r="I711" s="183"/>
      <c r="J711" s="173"/>
      <c r="K711" s="80" t="e">
        <f t="shared" si="46"/>
        <v>#DIV/0!</v>
      </c>
      <c r="L711" s="156"/>
    </row>
    <row r="712" spans="1:12" ht="18.75" x14ac:dyDescent="0.3">
      <c r="A712" s="144"/>
      <c r="B712" s="145"/>
      <c r="C712" s="146" t="str">
        <f t="shared" si="45"/>
        <v/>
      </c>
      <c r="D712" s="147"/>
      <c r="E712" s="147"/>
      <c r="F712" s="145"/>
      <c r="G712" s="145"/>
      <c r="H712" s="94">
        <f t="shared" si="47"/>
        <v>0</v>
      </c>
      <c r="I712" s="182"/>
      <c r="J712" s="172"/>
      <c r="K712" s="79" t="e">
        <f t="shared" si="46"/>
        <v>#DIV/0!</v>
      </c>
      <c r="L712" s="157"/>
    </row>
    <row r="713" spans="1:12" ht="18.75" x14ac:dyDescent="0.3">
      <c r="A713" s="148"/>
      <c r="B713" s="149"/>
      <c r="C713" s="150" t="str">
        <f t="shared" si="45"/>
        <v/>
      </c>
      <c r="D713" s="151"/>
      <c r="E713" s="151"/>
      <c r="F713" s="149"/>
      <c r="G713" s="149"/>
      <c r="H713" s="110">
        <f t="shared" si="47"/>
        <v>0</v>
      </c>
      <c r="I713" s="183"/>
      <c r="J713" s="173"/>
      <c r="K713" s="80" t="e">
        <f t="shared" si="46"/>
        <v>#DIV/0!</v>
      </c>
      <c r="L713" s="156"/>
    </row>
    <row r="714" spans="1:12" ht="18.75" x14ac:dyDescent="0.3">
      <c r="A714" s="144"/>
      <c r="B714" s="145"/>
      <c r="C714" s="146" t="str">
        <f t="shared" si="45"/>
        <v/>
      </c>
      <c r="D714" s="147"/>
      <c r="E714" s="147"/>
      <c r="F714" s="145"/>
      <c r="G714" s="145"/>
      <c r="H714" s="94">
        <f t="shared" si="47"/>
        <v>0</v>
      </c>
      <c r="I714" s="182"/>
      <c r="J714" s="172"/>
      <c r="K714" s="79" t="e">
        <f t="shared" si="46"/>
        <v>#DIV/0!</v>
      </c>
      <c r="L714" s="157"/>
    </row>
    <row r="715" spans="1:12" ht="18.75" x14ac:dyDescent="0.3">
      <c r="A715" s="148"/>
      <c r="B715" s="149"/>
      <c r="C715" s="150" t="str">
        <f t="shared" si="45"/>
        <v/>
      </c>
      <c r="D715" s="151"/>
      <c r="E715" s="151"/>
      <c r="F715" s="149"/>
      <c r="G715" s="149"/>
      <c r="H715" s="110">
        <f t="shared" si="47"/>
        <v>0</v>
      </c>
      <c r="I715" s="183"/>
      <c r="J715" s="173"/>
      <c r="K715" s="80" t="e">
        <f t="shared" si="46"/>
        <v>#DIV/0!</v>
      </c>
      <c r="L715" s="156"/>
    </row>
    <row r="716" spans="1:12" ht="18.75" x14ac:dyDescent="0.3">
      <c r="A716" s="144"/>
      <c r="B716" s="145"/>
      <c r="C716" s="146" t="str">
        <f t="shared" si="45"/>
        <v/>
      </c>
      <c r="D716" s="147"/>
      <c r="E716" s="147"/>
      <c r="F716" s="145"/>
      <c r="G716" s="145"/>
      <c r="H716" s="94">
        <f t="shared" si="47"/>
        <v>0</v>
      </c>
      <c r="I716" s="182"/>
      <c r="J716" s="172"/>
      <c r="K716" s="79" t="e">
        <f t="shared" si="46"/>
        <v>#DIV/0!</v>
      </c>
      <c r="L716" s="157"/>
    </row>
    <row r="717" spans="1:12" ht="18.75" x14ac:dyDescent="0.3">
      <c r="A717" s="148"/>
      <c r="B717" s="149"/>
      <c r="C717" s="150" t="str">
        <f t="shared" si="45"/>
        <v/>
      </c>
      <c r="D717" s="151"/>
      <c r="E717" s="151"/>
      <c r="F717" s="149"/>
      <c r="G717" s="149"/>
      <c r="H717" s="110">
        <f t="shared" si="47"/>
        <v>0</v>
      </c>
      <c r="I717" s="183"/>
      <c r="J717" s="173"/>
      <c r="K717" s="80" t="e">
        <f t="shared" si="46"/>
        <v>#DIV/0!</v>
      </c>
      <c r="L717" s="156"/>
    </row>
    <row r="718" spans="1:12" ht="18.75" x14ac:dyDescent="0.3">
      <c r="A718" s="96"/>
      <c r="B718" s="97"/>
      <c r="C718" s="98"/>
      <c r="D718" s="99"/>
      <c r="E718" s="99"/>
      <c r="F718" s="97"/>
      <c r="G718" s="97"/>
      <c r="H718" s="97"/>
      <c r="I718" s="184"/>
      <c r="J718" s="174"/>
      <c r="K718" s="23"/>
      <c r="L718" s="21"/>
    </row>
    <row r="719" spans="1:12" ht="18.75" x14ac:dyDescent="0.3">
      <c r="A719" s="152"/>
      <c r="B719" s="153"/>
      <c r="C719" s="195" t="str">
        <f t="shared" ref="C719:C730" si="48">IF(D719="", "", D719)</f>
        <v/>
      </c>
      <c r="D719" s="154"/>
      <c r="E719" s="154"/>
      <c r="F719" s="153"/>
      <c r="G719" s="153"/>
      <c r="H719" s="101">
        <f t="shared" ref="H719:H730" si="49">G719*$H$704/100000</f>
        <v>0</v>
      </c>
      <c r="I719" s="185"/>
      <c r="J719" s="175"/>
      <c r="K719" s="108" t="e">
        <f t="shared" ref="K719:K730" si="50">J719/H719</f>
        <v>#DIV/0!</v>
      </c>
      <c r="L719" s="155"/>
    </row>
    <row r="720" spans="1:12" ht="18.75" x14ac:dyDescent="0.3">
      <c r="A720" s="148"/>
      <c r="B720" s="149"/>
      <c r="C720" s="150" t="str">
        <f t="shared" si="48"/>
        <v/>
      </c>
      <c r="D720" s="151"/>
      <c r="E720" s="151"/>
      <c r="F720" s="149"/>
      <c r="G720" s="149"/>
      <c r="H720" s="110">
        <f t="shared" si="49"/>
        <v>0</v>
      </c>
      <c r="I720" s="183"/>
      <c r="J720" s="173"/>
      <c r="K720" s="80" t="e">
        <f t="shared" si="50"/>
        <v>#DIV/0!</v>
      </c>
      <c r="L720" s="156"/>
    </row>
    <row r="721" spans="1:12" ht="18.75" x14ac:dyDescent="0.3">
      <c r="A721" s="152"/>
      <c r="B721" s="153"/>
      <c r="C721" s="195" t="str">
        <f t="shared" si="48"/>
        <v/>
      </c>
      <c r="D721" s="154"/>
      <c r="E721" s="154"/>
      <c r="F721" s="153"/>
      <c r="G721" s="153"/>
      <c r="H721" s="101">
        <f t="shared" si="49"/>
        <v>0</v>
      </c>
      <c r="I721" s="185"/>
      <c r="J721" s="175"/>
      <c r="K721" s="108" t="e">
        <f t="shared" si="50"/>
        <v>#DIV/0!</v>
      </c>
      <c r="L721" s="155"/>
    </row>
    <row r="722" spans="1:12" ht="18.75" x14ac:dyDescent="0.3">
      <c r="A722" s="148"/>
      <c r="B722" s="149"/>
      <c r="C722" s="150" t="str">
        <f t="shared" si="48"/>
        <v/>
      </c>
      <c r="D722" s="151"/>
      <c r="E722" s="151"/>
      <c r="F722" s="149"/>
      <c r="G722" s="149"/>
      <c r="H722" s="110">
        <f t="shared" si="49"/>
        <v>0</v>
      </c>
      <c r="I722" s="183"/>
      <c r="J722" s="173"/>
      <c r="K722" s="80" t="e">
        <f t="shared" si="50"/>
        <v>#DIV/0!</v>
      </c>
      <c r="L722" s="156"/>
    </row>
    <row r="723" spans="1:12" ht="18.75" x14ac:dyDescent="0.3">
      <c r="A723" s="152"/>
      <c r="B723" s="153"/>
      <c r="C723" s="195" t="str">
        <f t="shared" si="48"/>
        <v/>
      </c>
      <c r="D723" s="154"/>
      <c r="E723" s="154"/>
      <c r="F723" s="153"/>
      <c r="G723" s="153"/>
      <c r="H723" s="101">
        <f t="shared" si="49"/>
        <v>0</v>
      </c>
      <c r="I723" s="185"/>
      <c r="J723" s="175"/>
      <c r="K723" s="108" t="e">
        <f t="shared" si="50"/>
        <v>#DIV/0!</v>
      </c>
      <c r="L723" s="155"/>
    </row>
    <row r="724" spans="1:12" ht="18.75" x14ac:dyDescent="0.3">
      <c r="A724" s="148"/>
      <c r="B724" s="149"/>
      <c r="C724" s="150" t="str">
        <f t="shared" si="48"/>
        <v/>
      </c>
      <c r="D724" s="151"/>
      <c r="E724" s="151"/>
      <c r="F724" s="149"/>
      <c r="G724" s="149"/>
      <c r="H724" s="110">
        <f t="shared" si="49"/>
        <v>0</v>
      </c>
      <c r="I724" s="183"/>
      <c r="J724" s="173"/>
      <c r="K724" s="80" t="e">
        <f t="shared" si="50"/>
        <v>#DIV/0!</v>
      </c>
      <c r="L724" s="156"/>
    </row>
    <row r="725" spans="1:12" ht="18.75" x14ac:dyDescent="0.3">
      <c r="A725" s="152"/>
      <c r="B725" s="153"/>
      <c r="C725" s="195" t="str">
        <f t="shared" si="48"/>
        <v/>
      </c>
      <c r="D725" s="154"/>
      <c r="E725" s="154"/>
      <c r="F725" s="153"/>
      <c r="G725" s="153"/>
      <c r="H725" s="101">
        <f t="shared" si="49"/>
        <v>0</v>
      </c>
      <c r="I725" s="185"/>
      <c r="J725" s="175"/>
      <c r="K725" s="108" t="e">
        <f t="shared" si="50"/>
        <v>#DIV/0!</v>
      </c>
      <c r="L725" s="155"/>
    </row>
    <row r="726" spans="1:12" ht="18.75" x14ac:dyDescent="0.3">
      <c r="A726" s="148"/>
      <c r="B726" s="149"/>
      <c r="C726" s="150" t="str">
        <f t="shared" si="48"/>
        <v/>
      </c>
      <c r="D726" s="151"/>
      <c r="E726" s="151"/>
      <c r="F726" s="149"/>
      <c r="G726" s="149"/>
      <c r="H726" s="110">
        <f t="shared" si="49"/>
        <v>0</v>
      </c>
      <c r="I726" s="183"/>
      <c r="J726" s="173"/>
      <c r="K726" s="80" t="e">
        <f t="shared" si="50"/>
        <v>#DIV/0!</v>
      </c>
      <c r="L726" s="156"/>
    </row>
    <row r="727" spans="1:12" ht="18.75" x14ac:dyDescent="0.3">
      <c r="A727" s="152"/>
      <c r="B727" s="153"/>
      <c r="C727" s="195" t="str">
        <f t="shared" si="48"/>
        <v/>
      </c>
      <c r="D727" s="154"/>
      <c r="E727" s="154"/>
      <c r="F727" s="153"/>
      <c r="G727" s="153"/>
      <c r="H727" s="101">
        <f t="shared" si="49"/>
        <v>0</v>
      </c>
      <c r="I727" s="185"/>
      <c r="J727" s="175"/>
      <c r="K727" s="108" t="e">
        <f t="shared" si="50"/>
        <v>#DIV/0!</v>
      </c>
      <c r="L727" s="155"/>
    </row>
    <row r="728" spans="1:12" ht="18.75" x14ac:dyDescent="0.3">
      <c r="A728" s="148"/>
      <c r="B728" s="149"/>
      <c r="C728" s="150" t="str">
        <f t="shared" si="48"/>
        <v/>
      </c>
      <c r="D728" s="151"/>
      <c r="E728" s="151"/>
      <c r="F728" s="149"/>
      <c r="G728" s="149"/>
      <c r="H728" s="110">
        <f t="shared" si="49"/>
        <v>0</v>
      </c>
      <c r="I728" s="183"/>
      <c r="J728" s="173"/>
      <c r="K728" s="80" t="e">
        <f t="shared" si="50"/>
        <v>#DIV/0!</v>
      </c>
      <c r="L728" s="156"/>
    </row>
    <row r="729" spans="1:12" ht="18.75" x14ac:dyDescent="0.3">
      <c r="A729" s="152"/>
      <c r="B729" s="153"/>
      <c r="C729" s="195" t="str">
        <f t="shared" si="48"/>
        <v/>
      </c>
      <c r="D729" s="154"/>
      <c r="E729" s="154"/>
      <c r="F729" s="153"/>
      <c r="G729" s="153"/>
      <c r="H729" s="101">
        <f t="shared" si="49"/>
        <v>0</v>
      </c>
      <c r="I729" s="185"/>
      <c r="J729" s="175"/>
      <c r="K729" s="108" t="e">
        <f t="shared" si="50"/>
        <v>#DIV/0!</v>
      </c>
      <c r="L729" s="155"/>
    </row>
    <row r="730" spans="1:12" ht="18.75" x14ac:dyDescent="0.3">
      <c r="A730" s="148"/>
      <c r="B730" s="149"/>
      <c r="C730" s="150" t="str">
        <f t="shared" si="48"/>
        <v/>
      </c>
      <c r="D730" s="151"/>
      <c r="E730" s="151"/>
      <c r="F730" s="149"/>
      <c r="G730" s="149"/>
      <c r="H730" s="110">
        <f t="shared" si="49"/>
        <v>0</v>
      </c>
      <c r="I730" s="183"/>
      <c r="J730" s="173"/>
      <c r="K730" s="80" t="e">
        <f t="shared" si="50"/>
        <v>#DIV/0!</v>
      </c>
      <c r="L730" s="156"/>
    </row>
    <row r="731" spans="1:12" ht="18.75" x14ac:dyDescent="0.3">
      <c r="A731" s="90"/>
      <c r="B731" s="90"/>
      <c r="C731" s="90"/>
      <c r="D731" s="90"/>
      <c r="E731" s="301" t="str">
        <f>IF(C704="","Year 1 Total",CONCATENATE(C704, " Total"))</f>
        <v>Year 1 Total</v>
      </c>
      <c r="F731" s="302"/>
      <c r="G731" s="91">
        <f>SUM(G706:G717)</f>
        <v>0</v>
      </c>
      <c r="H731" s="91">
        <f>SUM(H706:H717)</f>
        <v>0</v>
      </c>
      <c r="I731" s="188">
        <f>SUM(I706:I717)</f>
        <v>0</v>
      </c>
      <c r="J731" s="176">
        <f>SUM(J706:J717)</f>
        <v>0</v>
      </c>
      <c r="K731" s="92"/>
      <c r="L731" s="92">
        <f t="shared" ref="L731" si="51">SUM(L706:L717)</f>
        <v>0</v>
      </c>
    </row>
    <row r="732" spans="1:12" ht="18.75" x14ac:dyDescent="0.3">
      <c r="A732" s="90"/>
      <c r="B732" s="90"/>
      <c r="C732" s="90"/>
      <c r="D732" s="90"/>
      <c r="E732" s="301" t="str">
        <f>IF(E704="","Year 2 Total",CONCATENATE(E704, " Total"))</f>
        <v>Year 2 Total</v>
      </c>
      <c r="F732" s="302"/>
      <c r="G732" s="91">
        <f>SUM(G719:G730)</f>
        <v>0</v>
      </c>
      <c r="H732" s="91">
        <f>SUM(H719:H730)</f>
        <v>0</v>
      </c>
      <c r="I732" s="188">
        <f>SUM(I719:I730)</f>
        <v>0</v>
      </c>
      <c r="J732" s="176">
        <f>SUM(J719:J730)</f>
        <v>0</v>
      </c>
      <c r="K732" s="92"/>
      <c r="L732" s="92">
        <f t="shared" ref="L732" si="52">SUM(L719:L730)</f>
        <v>0</v>
      </c>
    </row>
    <row r="733" spans="1:12" ht="18.75" x14ac:dyDescent="0.3">
      <c r="A733" s="83"/>
      <c r="B733" s="83"/>
      <c r="C733" s="83"/>
      <c r="D733" s="83"/>
      <c r="E733" s="83"/>
      <c r="F733" s="83"/>
      <c r="G733" s="83"/>
      <c r="I733" s="298" t="str">
        <f>IF(C704="", "Year 1 Average",CONCATENATE(C704, " Average"))</f>
        <v>Year 1 Average</v>
      </c>
      <c r="J733" s="299"/>
      <c r="K733" s="109" t="e">
        <f>AVERAGE(K706:K717)</f>
        <v>#DIV/0!</v>
      </c>
      <c r="L733" s="81"/>
    </row>
    <row r="734" spans="1:12" ht="18.75" x14ac:dyDescent="0.3">
      <c r="A734" s="83"/>
      <c r="B734" s="83"/>
      <c r="C734" s="83"/>
      <c r="D734" s="81"/>
      <c r="E734" s="81"/>
      <c r="F734" s="81"/>
      <c r="G734" s="83"/>
      <c r="I734" s="298" t="str">
        <f>IF(E704="", "Year 2 Average",CONCATENATE(E704, " Average"))</f>
        <v>Year 2 Average</v>
      </c>
      <c r="J734" s="299"/>
      <c r="K734" s="92" t="e">
        <f>AVERAGE(K719:K730)</f>
        <v>#DIV/0!</v>
      </c>
      <c r="L734" s="81"/>
    </row>
    <row r="793" spans="1:12" s="81" customFormat="1" x14ac:dyDescent="0.25">
      <c r="I793" s="82"/>
    </row>
    <row r="794" spans="1:12" s="81" customFormat="1" x14ac:dyDescent="0.25">
      <c r="I794" s="82"/>
    </row>
    <row r="796" spans="1:12" ht="19.5" x14ac:dyDescent="0.3">
      <c r="A796" s="84" t="str">
        <f>A62</f>
        <v>Enter Building Name Above</v>
      </c>
      <c r="B796" s="85"/>
      <c r="C796" s="81"/>
      <c r="D796" s="81"/>
      <c r="E796" s="81"/>
      <c r="F796" s="81"/>
      <c r="G796" s="81"/>
      <c r="H796" s="81"/>
      <c r="I796" s="82"/>
      <c r="J796" s="81"/>
      <c r="K796" s="81"/>
      <c r="L796" s="81"/>
    </row>
    <row r="797" spans="1:12" ht="20.25" thickBot="1" x14ac:dyDescent="0.35">
      <c r="A797" s="85"/>
      <c r="B797" s="85"/>
      <c r="C797" s="81"/>
      <c r="D797" s="81"/>
      <c r="E797" s="81"/>
      <c r="F797" s="81"/>
      <c r="G797" s="81"/>
      <c r="H797" s="81"/>
      <c r="I797" s="82"/>
      <c r="J797" s="81"/>
      <c r="K797" s="81"/>
      <c r="L797" s="81"/>
    </row>
    <row r="798" spans="1:12" ht="20.25" thickBot="1" x14ac:dyDescent="0.35">
      <c r="A798" s="84" t="s">
        <v>168</v>
      </c>
      <c r="B798" s="199" t="s">
        <v>200</v>
      </c>
      <c r="C798" s="201"/>
      <c r="D798" s="200" t="s">
        <v>201</v>
      </c>
      <c r="E798" s="202"/>
      <c r="F798" s="81"/>
      <c r="G798" s="118" t="s">
        <v>163</v>
      </c>
      <c r="H798" s="140">
        <v>20300000</v>
      </c>
      <c r="I798" s="82"/>
      <c r="J798" s="81"/>
      <c r="K798" s="81"/>
      <c r="L798" s="81"/>
    </row>
    <row r="799" spans="1:12" ht="18.75" x14ac:dyDescent="0.3">
      <c r="A799" s="86" t="s">
        <v>1</v>
      </c>
      <c r="B799" s="86" t="s">
        <v>7</v>
      </c>
      <c r="C799" s="86" t="s">
        <v>2</v>
      </c>
      <c r="D799" s="86" t="s">
        <v>3</v>
      </c>
      <c r="E799" s="86" t="s">
        <v>4</v>
      </c>
      <c r="F799" s="86" t="s">
        <v>5</v>
      </c>
      <c r="G799" s="86" t="s">
        <v>152</v>
      </c>
      <c r="H799" s="128" t="s">
        <v>12</v>
      </c>
      <c r="I799" s="86" t="s">
        <v>160</v>
      </c>
      <c r="J799" s="87" t="s">
        <v>154</v>
      </c>
      <c r="K799" s="86" t="s">
        <v>13</v>
      </c>
      <c r="L799" s="86" t="s">
        <v>151</v>
      </c>
    </row>
    <row r="800" spans="1:12" ht="18.75" x14ac:dyDescent="0.3">
      <c r="A800" s="144"/>
      <c r="B800" s="145"/>
      <c r="C800" s="146" t="str">
        <f t="shared" ref="C800:C811" si="53">IF(D800="", "", D800)</f>
        <v/>
      </c>
      <c r="D800" s="147"/>
      <c r="E800" s="147"/>
      <c r="F800" s="145"/>
      <c r="G800" s="145"/>
      <c r="H800" s="94">
        <f t="shared" ref="H800:H811" si="54">G800*$H$798/100000</f>
        <v>0</v>
      </c>
      <c r="I800" s="182"/>
      <c r="J800" s="157"/>
      <c r="K800" s="79" t="e">
        <f t="shared" ref="K800:K811" si="55">J800/H800</f>
        <v>#DIV/0!</v>
      </c>
      <c r="L800" s="157"/>
    </row>
    <row r="801" spans="1:12" ht="18.75" x14ac:dyDescent="0.3">
      <c r="A801" s="148"/>
      <c r="B801" s="149"/>
      <c r="C801" s="150" t="str">
        <f t="shared" si="53"/>
        <v/>
      </c>
      <c r="D801" s="151"/>
      <c r="E801" s="151"/>
      <c r="F801" s="149"/>
      <c r="G801" s="149"/>
      <c r="H801" s="110">
        <f t="shared" si="54"/>
        <v>0</v>
      </c>
      <c r="I801" s="183"/>
      <c r="J801" s="156"/>
      <c r="K801" s="80" t="e">
        <f t="shared" si="55"/>
        <v>#DIV/0!</v>
      </c>
      <c r="L801" s="156"/>
    </row>
    <row r="802" spans="1:12" ht="18.75" x14ac:dyDescent="0.3">
      <c r="A802" s="144"/>
      <c r="B802" s="145"/>
      <c r="C802" s="146" t="str">
        <f t="shared" si="53"/>
        <v/>
      </c>
      <c r="D802" s="147"/>
      <c r="E802" s="147"/>
      <c r="F802" s="145"/>
      <c r="G802" s="145"/>
      <c r="H802" s="94">
        <f t="shared" si="54"/>
        <v>0</v>
      </c>
      <c r="I802" s="182"/>
      <c r="J802" s="157"/>
      <c r="K802" s="79" t="e">
        <f t="shared" si="55"/>
        <v>#DIV/0!</v>
      </c>
      <c r="L802" s="157"/>
    </row>
    <row r="803" spans="1:12" ht="18.75" x14ac:dyDescent="0.3">
      <c r="A803" s="148"/>
      <c r="B803" s="149"/>
      <c r="C803" s="150" t="str">
        <f t="shared" si="53"/>
        <v/>
      </c>
      <c r="D803" s="151"/>
      <c r="E803" s="151"/>
      <c r="F803" s="149"/>
      <c r="G803" s="149"/>
      <c r="H803" s="110">
        <f t="shared" si="54"/>
        <v>0</v>
      </c>
      <c r="I803" s="183"/>
      <c r="J803" s="156"/>
      <c r="K803" s="80" t="e">
        <f t="shared" si="55"/>
        <v>#DIV/0!</v>
      </c>
      <c r="L803" s="156"/>
    </row>
    <row r="804" spans="1:12" ht="18.75" x14ac:dyDescent="0.3">
      <c r="A804" s="144"/>
      <c r="B804" s="145"/>
      <c r="C804" s="146" t="str">
        <f t="shared" si="53"/>
        <v/>
      </c>
      <c r="D804" s="147"/>
      <c r="E804" s="147"/>
      <c r="F804" s="145"/>
      <c r="G804" s="145"/>
      <c r="H804" s="94">
        <f t="shared" si="54"/>
        <v>0</v>
      </c>
      <c r="I804" s="182"/>
      <c r="J804" s="157"/>
      <c r="K804" s="79" t="e">
        <f t="shared" si="55"/>
        <v>#DIV/0!</v>
      </c>
      <c r="L804" s="157"/>
    </row>
    <row r="805" spans="1:12" ht="18.75" x14ac:dyDescent="0.3">
      <c r="A805" s="148"/>
      <c r="B805" s="149"/>
      <c r="C805" s="150" t="str">
        <f t="shared" si="53"/>
        <v/>
      </c>
      <c r="D805" s="151"/>
      <c r="E805" s="151"/>
      <c r="F805" s="149"/>
      <c r="G805" s="149"/>
      <c r="H805" s="110">
        <f t="shared" si="54"/>
        <v>0</v>
      </c>
      <c r="I805" s="183"/>
      <c r="J805" s="156"/>
      <c r="K805" s="80" t="e">
        <f t="shared" si="55"/>
        <v>#DIV/0!</v>
      </c>
      <c r="L805" s="156"/>
    </row>
    <row r="806" spans="1:12" ht="18.75" x14ac:dyDescent="0.3">
      <c r="A806" s="144"/>
      <c r="B806" s="145"/>
      <c r="C806" s="146" t="str">
        <f t="shared" si="53"/>
        <v/>
      </c>
      <c r="D806" s="147"/>
      <c r="E806" s="147"/>
      <c r="F806" s="145"/>
      <c r="G806" s="145"/>
      <c r="H806" s="94">
        <f t="shared" si="54"/>
        <v>0</v>
      </c>
      <c r="I806" s="182"/>
      <c r="J806" s="157"/>
      <c r="K806" s="79" t="e">
        <f t="shared" si="55"/>
        <v>#DIV/0!</v>
      </c>
      <c r="L806" s="157"/>
    </row>
    <row r="807" spans="1:12" ht="18.75" x14ac:dyDescent="0.3">
      <c r="A807" s="148"/>
      <c r="B807" s="149"/>
      <c r="C807" s="150" t="str">
        <f t="shared" si="53"/>
        <v/>
      </c>
      <c r="D807" s="151"/>
      <c r="E807" s="151"/>
      <c r="F807" s="149"/>
      <c r="G807" s="149"/>
      <c r="H807" s="110">
        <f t="shared" si="54"/>
        <v>0</v>
      </c>
      <c r="I807" s="183"/>
      <c r="J807" s="156"/>
      <c r="K807" s="80" t="e">
        <f t="shared" si="55"/>
        <v>#DIV/0!</v>
      </c>
      <c r="L807" s="156"/>
    </row>
    <row r="808" spans="1:12" ht="18.75" x14ac:dyDescent="0.3">
      <c r="A808" s="144"/>
      <c r="B808" s="145"/>
      <c r="C808" s="146" t="str">
        <f t="shared" si="53"/>
        <v/>
      </c>
      <c r="D808" s="147"/>
      <c r="E808" s="147"/>
      <c r="F808" s="145"/>
      <c r="G808" s="145"/>
      <c r="H808" s="94">
        <f t="shared" si="54"/>
        <v>0</v>
      </c>
      <c r="I808" s="182"/>
      <c r="J808" s="157"/>
      <c r="K808" s="79" t="e">
        <f t="shared" si="55"/>
        <v>#DIV/0!</v>
      </c>
      <c r="L808" s="157"/>
    </row>
    <row r="809" spans="1:12" ht="18.75" x14ac:dyDescent="0.3">
      <c r="A809" s="148"/>
      <c r="B809" s="149"/>
      <c r="C809" s="150" t="str">
        <f t="shared" si="53"/>
        <v/>
      </c>
      <c r="D809" s="151"/>
      <c r="E809" s="151"/>
      <c r="F809" s="149"/>
      <c r="G809" s="149"/>
      <c r="H809" s="110">
        <f t="shared" si="54"/>
        <v>0</v>
      </c>
      <c r="I809" s="183"/>
      <c r="J809" s="156"/>
      <c r="K809" s="80" t="e">
        <f t="shared" si="55"/>
        <v>#DIV/0!</v>
      </c>
      <c r="L809" s="156"/>
    </row>
    <row r="810" spans="1:12" ht="18.75" x14ac:dyDescent="0.3">
      <c r="A810" s="144"/>
      <c r="B810" s="145"/>
      <c r="C810" s="146" t="str">
        <f t="shared" si="53"/>
        <v/>
      </c>
      <c r="D810" s="147"/>
      <c r="E810" s="147"/>
      <c r="F810" s="145"/>
      <c r="G810" s="145"/>
      <c r="H810" s="94">
        <f t="shared" si="54"/>
        <v>0</v>
      </c>
      <c r="I810" s="182"/>
      <c r="J810" s="157"/>
      <c r="K810" s="79" t="e">
        <f t="shared" si="55"/>
        <v>#DIV/0!</v>
      </c>
      <c r="L810" s="157"/>
    </row>
    <row r="811" spans="1:12" ht="18.75" x14ac:dyDescent="0.3">
      <c r="A811" s="148"/>
      <c r="B811" s="149"/>
      <c r="C811" s="150" t="str">
        <f t="shared" si="53"/>
        <v/>
      </c>
      <c r="D811" s="151"/>
      <c r="E811" s="151"/>
      <c r="F811" s="149"/>
      <c r="G811" s="149"/>
      <c r="H811" s="110">
        <f t="shared" si="54"/>
        <v>0</v>
      </c>
      <c r="I811" s="183"/>
      <c r="J811" s="156"/>
      <c r="K811" s="80" t="e">
        <f t="shared" si="55"/>
        <v>#DIV/0!</v>
      </c>
      <c r="L811" s="156"/>
    </row>
    <row r="812" spans="1:12" ht="18.75" x14ac:dyDescent="0.3">
      <c r="A812" s="96"/>
      <c r="B812" s="97"/>
      <c r="C812" s="98"/>
      <c r="D812" s="99"/>
      <c r="E812" s="99"/>
      <c r="F812" s="97"/>
      <c r="G812" s="97"/>
      <c r="H812" s="97"/>
      <c r="I812" s="184"/>
      <c r="J812" s="100"/>
      <c r="K812" s="23"/>
      <c r="L812" s="21"/>
    </row>
    <row r="813" spans="1:12" ht="18.75" x14ac:dyDescent="0.3">
      <c r="A813" s="152"/>
      <c r="B813" s="153"/>
      <c r="C813" s="195" t="str">
        <f t="shared" ref="C813:C824" si="56">IF(D813="", "", D813)</f>
        <v/>
      </c>
      <c r="D813" s="154"/>
      <c r="E813" s="154"/>
      <c r="F813" s="153"/>
      <c r="G813" s="153"/>
      <c r="H813" s="101">
        <f t="shared" ref="H813:H824" si="57">G813*$H$798/100000</f>
        <v>0</v>
      </c>
      <c r="I813" s="185"/>
      <c r="J813" s="155"/>
      <c r="K813" s="108" t="e">
        <f t="shared" ref="K813:K824" si="58">J813/H813</f>
        <v>#DIV/0!</v>
      </c>
      <c r="L813" s="155"/>
    </row>
    <row r="814" spans="1:12" ht="18.75" x14ac:dyDescent="0.3">
      <c r="A814" s="148"/>
      <c r="B814" s="149"/>
      <c r="C814" s="150" t="str">
        <f t="shared" si="56"/>
        <v/>
      </c>
      <c r="D814" s="151"/>
      <c r="E814" s="151"/>
      <c r="F814" s="149"/>
      <c r="G814" s="149"/>
      <c r="H814" s="110">
        <f t="shared" si="57"/>
        <v>0</v>
      </c>
      <c r="I814" s="183"/>
      <c r="J814" s="156"/>
      <c r="K814" s="80" t="e">
        <f t="shared" si="58"/>
        <v>#DIV/0!</v>
      </c>
      <c r="L814" s="156"/>
    </row>
    <row r="815" spans="1:12" ht="18.75" x14ac:dyDescent="0.3">
      <c r="A815" s="152"/>
      <c r="B815" s="153"/>
      <c r="C815" s="195" t="str">
        <f t="shared" si="56"/>
        <v/>
      </c>
      <c r="D815" s="154"/>
      <c r="E815" s="154"/>
      <c r="F815" s="153"/>
      <c r="G815" s="153"/>
      <c r="H815" s="101">
        <f t="shared" si="57"/>
        <v>0</v>
      </c>
      <c r="I815" s="185"/>
      <c r="J815" s="155"/>
      <c r="K815" s="108" t="e">
        <f t="shared" si="58"/>
        <v>#DIV/0!</v>
      </c>
      <c r="L815" s="155"/>
    </row>
    <row r="816" spans="1:12" ht="18.75" x14ac:dyDescent="0.3">
      <c r="A816" s="148"/>
      <c r="B816" s="149"/>
      <c r="C816" s="150" t="str">
        <f t="shared" si="56"/>
        <v/>
      </c>
      <c r="D816" s="151"/>
      <c r="E816" s="151"/>
      <c r="F816" s="149"/>
      <c r="G816" s="149"/>
      <c r="H816" s="110">
        <f t="shared" si="57"/>
        <v>0</v>
      </c>
      <c r="I816" s="183"/>
      <c r="J816" s="156"/>
      <c r="K816" s="80" t="e">
        <f t="shared" si="58"/>
        <v>#DIV/0!</v>
      </c>
      <c r="L816" s="156"/>
    </row>
    <row r="817" spans="1:12" ht="18.75" x14ac:dyDescent="0.3">
      <c r="A817" s="152"/>
      <c r="B817" s="153"/>
      <c r="C817" s="195" t="str">
        <f t="shared" si="56"/>
        <v/>
      </c>
      <c r="D817" s="154"/>
      <c r="E817" s="154"/>
      <c r="F817" s="153"/>
      <c r="G817" s="153"/>
      <c r="H817" s="101">
        <f t="shared" si="57"/>
        <v>0</v>
      </c>
      <c r="I817" s="185"/>
      <c r="J817" s="155"/>
      <c r="K817" s="108" t="e">
        <f t="shared" si="58"/>
        <v>#DIV/0!</v>
      </c>
      <c r="L817" s="155"/>
    </row>
    <row r="818" spans="1:12" ht="18.75" x14ac:dyDescent="0.3">
      <c r="A818" s="148"/>
      <c r="B818" s="149"/>
      <c r="C818" s="150" t="str">
        <f t="shared" si="56"/>
        <v/>
      </c>
      <c r="D818" s="151"/>
      <c r="E818" s="151"/>
      <c r="F818" s="149"/>
      <c r="G818" s="149"/>
      <c r="H818" s="110">
        <f t="shared" si="57"/>
        <v>0</v>
      </c>
      <c r="I818" s="183"/>
      <c r="J818" s="156"/>
      <c r="K818" s="80" t="e">
        <f t="shared" si="58"/>
        <v>#DIV/0!</v>
      </c>
      <c r="L818" s="156"/>
    </row>
    <row r="819" spans="1:12" ht="18.75" x14ac:dyDescent="0.3">
      <c r="A819" s="152"/>
      <c r="B819" s="153"/>
      <c r="C819" s="195" t="str">
        <f t="shared" si="56"/>
        <v/>
      </c>
      <c r="D819" s="154"/>
      <c r="E819" s="154"/>
      <c r="F819" s="153"/>
      <c r="G819" s="153"/>
      <c r="H819" s="101">
        <f t="shared" si="57"/>
        <v>0</v>
      </c>
      <c r="I819" s="185"/>
      <c r="J819" s="155"/>
      <c r="K819" s="108" t="e">
        <f t="shared" si="58"/>
        <v>#DIV/0!</v>
      </c>
      <c r="L819" s="155"/>
    </row>
    <row r="820" spans="1:12" ht="18.75" x14ac:dyDescent="0.3">
      <c r="A820" s="148"/>
      <c r="B820" s="149"/>
      <c r="C820" s="150" t="str">
        <f t="shared" si="56"/>
        <v/>
      </c>
      <c r="D820" s="151"/>
      <c r="E820" s="151"/>
      <c r="F820" s="149"/>
      <c r="G820" s="149"/>
      <c r="H820" s="110">
        <f t="shared" si="57"/>
        <v>0</v>
      </c>
      <c r="I820" s="183"/>
      <c r="J820" s="156"/>
      <c r="K820" s="80" t="e">
        <f t="shared" si="58"/>
        <v>#DIV/0!</v>
      </c>
      <c r="L820" s="156"/>
    </row>
    <row r="821" spans="1:12" ht="18.75" x14ac:dyDescent="0.3">
      <c r="A821" s="152"/>
      <c r="B821" s="153"/>
      <c r="C821" s="195" t="str">
        <f t="shared" si="56"/>
        <v/>
      </c>
      <c r="D821" s="154"/>
      <c r="E821" s="154"/>
      <c r="F821" s="153"/>
      <c r="G821" s="153"/>
      <c r="H821" s="101">
        <f t="shared" si="57"/>
        <v>0</v>
      </c>
      <c r="I821" s="185"/>
      <c r="J821" s="155"/>
      <c r="K821" s="108" t="e">
        <f t="shared" si="58"/>
        <v>#DIV/0!</v>
      </c>
      <c r="L821" s="155"/>
    </row>
    <row r="822" spans="1:12" ht="18.75" x14ac:dyDescent="0.3">
      <c r="A822" s="148"/>
      <c r="B822" s="149"/>
      <c r="C822" s="150" t="str">
        <f t="shared" si="56"/>
        <v/>
      </c>
      <c r="D822" s="151"/>
      <c r="E822" s="151"/>
      <c r="F822" s="149"/>
      <c r="G822" s="149"/>
      <c r="H822" s="110">
        <f t="shared" si="57"/>
        <v>0</v>
      </c>
      <c r="I822" s="183"/>
      <c r="J822" s="156"/>
      <c r="K822" s="80" t="e">
        <f t="shared" si="58"/>
        <v>#DIV/0!</v>
      </c>
      <c r="L822" s="156"/>
    </row>
    <row r="823" spans="1:12" ht="18.75" x14ac:dyDescent="0.3">
      <c r="A823" s="152"/>
      <c r="B823" s="153"/>
      <c r="C823" s="195" t="str">
        <f t="shared" si="56"/>
        <v/>
      </c>
      <c r="D823" s="154"/>
      <c r="E823" s="154"/>
      <c r="F823" s="153"/>
      <c r="G823" s="153"/>
      <c r="H823" s="101">
        <f t="shared" si="57"/>
        <v>0</v>
      </c>
      <c r="I823" s="185"/>
      <c r="J823" s="155"/>
      <c r="K823" s="108" t="e">
        <f t="shared" si="58"/>
        <v>#DIV/0!</v>
      </c>
      <c r="L823" s="155"/>
    </row>
    <row r="824" spans="1:12" ht="18.75" x14ac:dyDescent="0.3">
      <c r="A824" s="148"/>
      <c r="B824" s="149"/>
      <c r="C824" s="150" t="str">
        <f t="shared" si="56"/>
        <v/>
      </c>
      <c r="D824" s="151"/>
      <c r="E824" s="151"/>
      <c r="F824" s="149"/>
      <c r="G824" s="149"/>
      <c r="H824" s="110">
        <f t="shared" si="57"/>
        <v>0</v>
      </c>
      <c r="I824" s="183"/>
      <c r="J824" s="156"/>
      <c r="K824" s="80" t="e">
        <f t="shared" si="58"/>
        <v>#DIV/0!</v>
      </c>
      <c r="L824" s="156"/>
    </row>
    <row r="825" spans="1:12" ht="18.75" x14ac:dyDescent="0.3">
      <c r="A825" s="90"/>
      <c r="B825" s="90"/>
      <c r="C825" s="90"/>
      <c r="D825" s="90"/>
      <c r="E825" s="301" t="str">
        <f>IF(C798="","Year 1 Total",CONCATENATE(C798, " Total"))</f>
        <v>Year 1 Total</v>
      </c>
      <c r="F825" s="302"/>
      <c r="G825" s="91">
        <f>SUM(G800:G811)</f>
        <v>0</v>
      </c>
      <c r="H825" s="91">
        <f>SUM(H800:H811)</f>
        <v>0</v>
      </c>
      <c r="I825" s="188">
        <f>SUM(I800:I811)</f>
        <v>0</v>
      </c>
      <c r="J825" s="176">
        <f>SUM(J800:J811)</f>
        <v>0</v>
      </c>
      <c r="K825" s="92"/>
      <c r="L825" s="92">
        <f t="shared" ref="L825" si="59">SUM(L800:L811)</f>
        <v>0</v>
      </c>
    </row>
    <row r="826" spans="1:12" ht="18.75" x14ac:dyDescent="0.3">
      <c r="A826" s="90"/>
      <c r="B826" s="90"/>
      <c r="C826" s="90"/>
      <c r="D826" s="90"/>
      <c r="E826" s="301" t="str">
        <f>IF(E798="","Year 2 Total",CONCATENATE(E798, " Total"))</f>
        <v>Year 2 Total</v>
      </c>
      <c r="F826" s="302"/>
      <c r="G826" s="91">
        <f>SUM(G813:G824)</f>
        <v>0</v>
      </c>
      <c r="H826" s="91">
        <f>SUM(H813:H824)</f>
        <v>0</v>
      </c>
      <c r="I826" s="188">
        <f>SUM(I813:I824)</f>
        <v>0</v>
      </c>
      <c r="J826" s="176">
        <f>SUM(J813:J824)</f>
        <v>0</v>
      </c>
      <c r="K826" s="92"/>
      <c r="L826" s="92">
        <f t="shared" ref="L826" si="60">SUM(L813:L824)</f>
        <v>0</v>
      </c>
    </row>
    <row r="827" spans="1:12" ht="18.75" x14ac:dyDescent="0.3">
      <c r="A827" s="83"/>
      <c r="B827" s="83"/>
      <c r="C827" s="83"/>
      <c r="D827" s="83"/>
      <c r="E827" s="83"/>
      <c r="F827" s="83"/>
      <c r="G827" s="83"/>
      <c r="H827" s="81"/>
      <c r="I827" s="298" t="str">
        <f>IF(C798="", "Year 1 Average",CONCATENATE(C798, " Average"))</f>
        <v>Year 1 Average</v>
      </c>
      <c r="J827" s="299"/>
      <c r="K827" s="109" t="e">
        <f>AVERAGE(K800:K811)</f>
        <v>#DIV/0!</v>
      </c>
      <c r="L827" s="81"/>
    </row>
    <row r="828" spans="1:12" ht="18.75" x14ac:dyDescent="0.3">
      <c r="A828" s="83"/>
      <c r="B828" s="83"/>
      <c r="C828" s="83"/>
      <c r="D828" s="81"/>
      <c r="E828" s="81"/>
      <c r="F828" s="81"/>
      <c r="G828" s="83"/>
      <c r="H828" s="81"/>
      <c r="I828" s="298" t="str">
        <f>IF(E798="", "Year 2 Average",CONCATENATE(E798, " Average"))</f>
        <v>Year 2 Average</v>
      </c>
      <c r="J828" s="299"/>
      <c r="K828" s="92" t="e">
        <f>AVERAGE(K813:K824)</f>
        <v>#DIV/0!</v>
      </c>
      <c r="L828" s="81"/>
    </row>
    <row r="830" spans="1:12" s="81" customFormat="1" x14ac:dyDescent="0.25">
      <c r="I830" s="82"/>
    </row>
    <row r="831" spans="1:12" s="81" customFormat="1" x14ac:dyDescent="0.25">
      <c r="I831" s="82"/>
    </row>
    <row r="832" spans="1:12" s="81" customFormat="1" x14ac:dyDescent="0.25">
      <c r="I832" s="82"/>
    </row>
    <row r="833" spans="9:9" s="81" customFormat="1" x14ac:dyDescent="0.25">
      <c r="I833" s="82"/>
    </row>
    <row r="834" spans="9:9" s="81" customFormat="1" x14ac:dyDescent="0.25">
      <c r="I834" s="82"/>
    </row>
    <row r="835" spans="9:9" s="81" customFormat="1" x14ac:dyDescent="0.25">
      <c r="I835" s="82"/>
    </row>
    <row r="836" spans="9:9" s="81" customFormat="1" x14ac:dyDescent="0.25">
      <c r="I836" s="82"/>
    </row>
    <row r="837" spans="9:9" s="81" customFormat="1" x14ac:dyDescent="0.25">
      <c r="I837" s="82"/>
    </row>
    <row r="838" spans="9:9" s="81" customFormat="1" x14ac:dyDescent="0.25">
      <c r="I838" s="82"/>
    </row>
    <row r="839" spans="9:9" s="81" customFormat="1" x14ac:dyDescent="0.25">
      <c r="I839" s="82"/>
    </row>
    <row r="840" spans="9:9" s="81" customFormat="1" x14ac:dyDescent="0.25">
      <c r="I840" s="82"/>
    </row>
    <row r="841" spans="9:9" s="81" customFormat="1" x14ac:dyDescent="0.25">
      <c r="I841" s="82"/>
    </row>
    <row r="842" spans="9:9" s="81" customFormat="1" x14ac:dyDescent="0.25">
      <c r="I842" s="82"/>
    </row>
    <row r="843" spans="9:9" s="81" customFormat="1" x14ac:dyDescent="0.25">
      <c r="I843" s="82"/>
    </row>
    <row r="844" spans="9:9" s="81" customFormat="1" x14ac:dyDescent="0.25">
      <c r="I844" s="82"/>
    </row>
    <row r="845" spans="9:9" s="81" customFormat="1" x14ac:dyDescent="0.25">
      <c r="I845" s="82"/>
    </row>
    <row r="846" spans="9:9" s="81" customFormat="1" x14ac:dyDescent="0.25">
      <c r="I846" s="82"/>
    </row>
    <row r="847" spans="9:9" s="81" customFormat="1" x14ac:dyDescent="0.25">
      <c r="I847" s="82"/>
    </row>
    <row r="848" spans="9:9" s="81" customFormat="1" x14ac:dyDescent="0.25">
      <c r="I848" s="82"/>
    </row>
    <row r="849" spans="9:9" s="81" customFormat="1" x14ac:dyDescent="0.25">
      <c r="I849" s="82"/>
    </row>
    <row r="850" spans="9:9" s="81" customFormat="1" x14ac:dyDescent="0.25">
      <c r="I850" s="82"/>
    </row>
    <row r="851" spans="9:9" s="81" customFormat="1" x14ac:dyDescent="0.25">
      <c r="I851" s="82"/>
    </row>
    <row r="852" spans="9:9" s="81" customFormat="1" x14ac:dyDescent="0.25">
      <c r="I852" s="82"/>
    </row>
    <row r="853" spans="9:9" s="81" customFormat="1" x14ac:dyDescent="0.25">
      <c r="I853" s="82"/>
    </row>
    <row r="854" spans="9:9" s="81" customFormat="1" x14ac:dyDescent="0.25">
      <c r="I854" s="82"/>
    </row>
    <row r="855" spans="9:9" s="81" customFormat="1" x14ac:dyDescent="0.25">
      <c r="I855" s="82"/>
    </row>
    <row r="856" spans="9:9" s="81" customFormat="1" x14ac:dyDescent="0.25">
      <c r="I856" s="82"/>
    </row>
    <row r="857" spans="9:9" s="81" customFormat="1" x14ac:dyDescent="0.25">
      <c r="I857" s="82"/>
    </row>
    <row r="858" spans="9:9" s="81" customFormat="1" x14ac:dyDescent="0.25">
      <c r="I858" s="82"/>
    </row>
    <row r="859" spans="9:9" s="81" customFormat="1" x14ac:dyDescent="0.25">
      <c r="I859" s="82"/>
    </row>
    <row r="860" spans="9:9" s="81" customFormat="1" x14ac:dyDescent="0.25">
      <c r="I860" s="82"/>
    </row>
    <row r="861" spans="9:9" s="81" customFormat="1" x14ac:dyDescent="0.25">
      <c r="I861" s="82"/>
    </row>
    <row r="862" spans="9:9" s="81" customFormat="1" x14ac:dyDescent="0.25">
      <c r="I862" s="82"/>
    </row>
    <row r="863" spans="9:9" s="81" customFormat="1" x14ac:dyDescent="0.25">
      <c r="I863" s="82"/>
    </row>
    <row r="864" spans="9:9" s="81" customFormat="1" x14ac:dyDescent="0.25">
      <c r="I864" s="82"/>
    </row>
    <row r="865" spans="9:9" s="81" customFormat="1" x14ac:dyDescent="0.25">
      <c r="I865" s="82"/>
    </row>
    <row r="866" spans="9:9" s="81" customFormat="1" x14ac:dyDescent="0.25">
      <c r="I866" s="82"/>
    </row>
    <row r="867" spans="9:9" s="81" customFormat="1" x14ac:dyDescent="0.25">
      <c r="I867" s="82"/>
    </row>
    <row r="868" spans="9:9" s="81" customFormat="1" x14ac:dyDescent="0.25">
      <c r="I868" s="82"/>
    </row>
    <row r="869" spans="9:9" s="81" customFormat="1" x14ac:dyDescent="0.25">
      <c r="I869" s="82"/>
    </row>
    <row r="870" spans="9:9" s="81" customFormat="1" x14ac:dyDescent="0.25">
      <c r="I870" s="82"/>
    </row>
    <row r="871" spans="9:9" s="81" customFormat="1" x14ac:dyDescent="0.25">
      <c r="I871" s="82"/>
    </row>
    <row r="872" spans="9:9" s="81" customFormat="1" x14ac:dyDescent="0.25">
      <c r="I872" s="82"/>
    </row>
    <row r="873" spans="9:9" s="81" customFormat="1" x14ac:dyDescent="0.25">
      <c r="I873" s="82"/>
    </row>
    <row r="874" spans="9:9" s="81" customFormat="1" x14ac:dyDescent="0.25">
      <c r="I874" s="82"/>
    </row>
    <row r="875" spans="9:9" s="81" customFormat="1" x14ac:dyDescent="0.25">
      <c r="I875" s="82"/>
    </row>
    <row r="876" spans="9:9" s="81" customFormat="1" x14ac:dyDescent="0.25">
      <c r="I876" s="82"/>
    </row>
    <row r="877" spans="9:9" s="81" customFormat="1" x14ac:dyDescent="0.25">
      <c r="I877" s="82"/>
    </row>
    <row r="878" spans="9:9" s="81" customFormat="1" x14ac:dyDescent="0.25">
      <c r="I878" s="82"/>
    </row>
    <row r="879" spans="9:9" s="81" customFormat="1" x14ac:dyDescent="0.25">
      <c r="I879" s="82"/>
    </row>
    <row r="880" spans="9:9" s="81" customFormat="1" x14ac:dyDescent="0.25">
      <c r="I880" s="82"/>
    </row>
    <row r="881" spans="1:12" s="81" customFormat="1" x14ac:dyDescent="0.25">
      <c r="I881" s="82"/>
    </row>
    <row r="882" spans="1:12" s="81" customFormat="1" x14ac:dyDescent="0.25">
      <c r="I882" s="82"/>
    </row>
    <row r="883" spans="1:12" s="81" customFormat="1" x14ac:dyDescent="0.25">
      <c r="I883" s="82"/>
    </row>
    <row r="884" spans="1:12" s="81" customFormat="1" x14ac:dyDescent="0.25">
      <c r="I884" s="82"/>
    </row>
    <row r="885" spans="1:12" s="81" customFormat="1" x14ac:dyDescent="0.25">
      <c r="I885" s="82"/>
    </row>
    <row r="886" spans="1:12" s="81" customFormat="1" x14ac:dyDescent="0.25">
      <c r="I886" s="82"/>
    </row>
    <row r="887" spans="1:12" s="81" customFormat="1" x14ac:dyDescent="0.25">
      <c r="I887" s="82"/>
    </row>
    <row r="888" spans="1:12" s="81" customFormat="1" x14ac:dyDescent="0.25">
      <c r="I888" s="82"/>
    </row>
    <row r="890" spans="1:12" ht="19.5" x14ac:dyDescent="0.3">
      <c r="A890" s="84" t="str">
        <f>A62</f>
        <v>Enter Building Name Above</v>
      </c>
      <c r="B890" s="85"/>
      <c r="C890" s="81"/>
      <c r="D890" s="81"/>
      <c r="E890" s="81"/>
      <c r="F890" s="81"/>
      <c r="G890" s="81"/>
      <c r="H890" s="81"/>
      <c r="I890" s="82"/>
      <c r="J890" s="81"/>
      <c r="K890" s="81"/>
    </row>
    <row r="891" spans="1:12" ht="20.25" thickBot="1" x14ac:dyDescent="0.35">
      <c r="A891" s="85"/>
      <c r="B891" s="85"/>
      <c r="C891" s="81"/>
      <c r="D891" s="81"/>
      <c r="E891" s="81"/>
      <c r="F891" s="81"/>
      <c r="G891" s="81"/>
      <c r="H891" s="81"/>
      <c r="I891" s="82"/>
      <c r="J891" s="81"/>
      <c r="K891" s="81"/>
    </row>
    <row r="892" spans="1:12" ht="20.25" thickBot="1" x14ac:dyDescent="0.35">
      <c r="A892" s="84" t="s">
        <v>169</v>
      </c>
      <c r="B892" s="199" t="s">
        <v>200</v>
      </c>
      <c r="C892" s="201"/>
      <c r="D892" s="200" t="s">
        <v>201</v>
      </c>
      <c r="E892" s="202"/>
      <c r="F892" s="81"/>
      <c r="G892" s="118" t="s">
        <v>171</v>
      </c>
      <c r="H892" s="140">
        <v>1000000</v>
      </c>
      <c r="I892" s="82"/>
      <c r="J892" s="81"/>
      <c r="K892" s="81"/>
    </row>
    <row r="893" spans="1:12" ht="18.75" x14ac:dyDescent="0.3">
      <c r="A893" s="86" t="s">
        <v>1</v>
      </c>
      <c r="B893" s="86" t="s">
        <v>7</v>
      </c>
      <c r="C893" s="86" t="s">
        <v>2</v>
      </c>
      <c r="D893" s="86" t="s">
        <v>3</v>
      </c>
      <c r="E893" s="86" t="s">
        <v>4</v>
      </c>
      <c r="F893" s="86" t="s">
        <v>5</v>
      </c>
      <c r="G893" s="86" t="s">
        <v>170</v>
      </c>
      <c r="H893" s="128" t="s">
        <v>12</v>
      </c>
      <c r="I893" s="86" t="s">
        <v>160</v>
      </c>
      <c r="J893" s="87" t="s">
        <v>175</v>
      </c>
      <c r="K893" s="86" t="s">
        <v>13</v>
      </c>
      <c r="L893" s="86" t="s">
        <v>151</v>
      </c>
    </row>
    <row r="894" spans="1:12" ht="18.75" x14ac:dyDescent="0.3">
      <c r="A894" s="144"/>
      <c r="B894" s="145"/>
      <c r="C894" s="146" t="str">
        <f t="shared" ref="C894:C905" si="61">IF(D894="", "", D894)</f>
        <v/>
      </c>
      <c r="D894" s="147"/>
      <c r="E894" s="147"/>
      <c r="F894" s="145"/>
      <c r="G894" s="145"/>
      <c r="H894" s="94">
        <f>G894*$H$892/100000</f>
        <v>0</v>
      </c>
      <c r="I894" s="182"/>
      <c r="J894" s="157"/>
      <c r="K894" s="79" t="e">
        <f t="shared" ref="K894:K905" si="62">J894/H894</f>
        <v>#DIV/0!</v>
      </c>
      <c r="L894" s="157"/>
    </row>
    <row r="895" spans="1:12" ht="18.75" x14ac:dyDescent="0.3">
      <c r="A895" s="148"/>
      <c r="B895" s="149"/>
      <c r="C895" s="150" t="str">
        <f t="shared" si="61"/>
        <v/>
      </c>
      <c r="D895" s="151"/>
      <c r="E895" s="151"/>
      <c r="F895" s="149"/>
      <c r="G895" s="149"/>
      <c r="H895" s="110">
        <f t="shared" ref="H895:H905" si="63">G895*$H$892/100000</f>
        <v>0</v>
      </c>
      <c r="I895" s="183"/>
      <c r="J895" s="156"/>
      <c r="K895" s="80" t="e">
        <f t="shared" si="62"/>
        <v>#DIV/0!</v>
      </c>
      <c r="L895" s="156"/>
    </row>
    <row r="896" spans="1:12" ht="18.75" x14ac:dyDescent="0.3">
      <c r="A896" s="144"/>
      <c r="B896" s="145"/>
      <c r="C896" s="146" t="str">
        <f t="shared" si="61"/>
        <v/>
      </c>
      <c r="D896" s="147"/>
      <c r="E896" s="147"/>
      <c r="F896" s="145"/>
      <c r="G896" s="145"/>
      <c r="H896" s="94">
        <f t="shared" si="63"/>
        <v>0</v>
      </c>
      <c r="I896" s="182"/>
      <c r="J896" s="157"/>
      <c r="K896" s="79" t="e">
        <f t="shared" si="62"/>
        <v>#DIV/0!</v>
      </c>
      <c r="L896" s="157"/>
    </row>
    <row r="897" spans="1:12" ht="18.75" x14ac:dyDescent="0.3">
      <c r="A897" s="148"/>
      <c r="B897" s="149"/>
      <c r="C897" s="150" t="str">
        <f t="shared" si="61"/>
        <v/>
      </c>
      <c r="D897" s="151"/>
      <c r="E897" s="151"/>
      <c r="F897" s="149"/>
      <c r="G897" s="149"/>
      <c r="H897" s="110">
        <f t="shared" si="63"/>
        <v>0</v>
      </c>
      <c r="I897" s="183"/>
      <c r="J897" s="156"/>
      <c r="K897" s="80" t="e">
        <f t="shared" si="62"/>
        <v>#DIV/0!</v>
      </c>
      <c r="L897" s="156"/>
    </row>
    <row r="898" spans="1:12" ht="18.75" x14ac:dyDescent="0.3">
      <c r="A898" s="144"/>
      <c r="B898" s="145"/>
      <c r="C898" s="146" t="str">
        <f t="shared" si="61"/>
        <v/>
      </c>
      <c r="D898" s="147"/>
      <c r="E898" s="147"/>
      <c r="F898" s="145"/>
      <c r="G898" s="145"/>
      <c r="H898" s="94">
        <f t="shared" si="63"/>
        <v>0</v>
      </c>
      <c r="I898" s="182"/>
      <c r="J898" s="157"/>
      <c r="K898" s="79" t="e">
        <f t="shared" si="62"/>
        <v>#DIV/0!</v>
      </c>
      <c r="L898" s="157"/>
    </row>
    <row r="899" spans="1:12" ht="18.75" x14ac:dyDescent="0.3">
      <c r="A899" s="148"/>
      <c r="B899" s="149"/>
      <c r="C899" s="150" t="str">
        <f t="shared" si="61"/>
        <v/>
      </c>
      <c r="D899" s="151"/>
      <c r="E899" s="151"/>
      <c r="F899" s="149"/>
      <c r="G899" s="149"/>
      <c r="H899" s="110">
        <f t="shared" si="63"/>
        <v>0</v>
      </c>
      <c r="I899" s="183"/>
      <c r="J899" s="156"/>
      <c r="K899" s="80" t="e">
        <f t="shared" si="62"/>
        <v>#DIV/0!</v>
      </c>
      <c r="L899" s="156"/>
    </row>
    <row r="900" spans="1:12" ht="18.75" x14ac:dyDescent="0.3">
      <c r="A900" s="144"/>
      <c r="B900" s="145"/>
      <c r="C900" s="146" t="str">
        <f t="shared" si="61"/>
        <v/>
      </c>
      <c r="D900" s="147"/>
      <c r="E900" s="147"/>
      <c r="F900" s="145"/>
      <c r="G900" s="145"/>
      <c r="H900" s="94">
        <f t="shared" si="63"/>
        <v>0</v>
      </c>
      <c r="I900" s="182"/>
      <c r="J900" s="157"/>
      <c r="K900" s="79" t="e">
        <f t="shared" si="62"/>
        <v>#DIV/0!</v>
      </c>
      <c r="L900" s="157"/>
    </row>
    <row r="901" spans="1:12" ht="18.75" x14ac:dyDescent="0.3">
      <c r="A901" s="148"/>
      <c r="B901" s="149"/>
      <c r="C901" s="150" t="str">
        <f t="shared" si="61"/>
        <v/>
      </c>
      <c r="D901" s="151"/>
      <c r="E901" s="151"/>
      <c r="F901" s="149"/>
      <c r="G901" s="149"/>
      <c r="H901" s="110">
        <f t="shared" si="63"/>
        <v>0</v>
      </c>
      <c r="I901" s="183"/>
      <c r="J901" s="156"/>
      <c r="K901" s="80" t="e">
        <f t="shared" si="62"/>
        <v>#DIV/0!</v>
      </c>
      <c r="L901" s="156"/>
    </row>
    <row r="902" spans="1:12" ht="18.75" x14ac:dyDescent="0.3">
      <c r="A902" s="144"/>
      <c r="B902" s="145"/>
      <c r="C902" s="146" t="str">
        <f t="shared" si="61"/>
        <v/>
      </c>
      <c r="D902" s="147"/>
      <c r="E902" s="147"/>
      <c r="F902" s="145"/>
      <c r="G902" s="145"/>
      <c r="H902" s="94">
        <f t="shared" si="63"/>
        <v>0</v>
      </c>
      <c r="I902" s="182"/>
      <c r="J902" s="157"/>
      <c r="K902" s="79" t="e">
        <f t="shared" si="62"/>
        <v>#DIV/0!</v>
      </c>
      <c r="L902" s="157"/>
    </row>
    <row r="903" spans="1:12" ht="18.75" x14ac:dyDescent="0.3">
      <c r="A903" s="148"/>
      <c r="B903" s="149"/>
      <c r="C903" s="150" t="str">
        <f t="shared" si="61"/>
        <v/>
      </c>
      <c r="D903" s="151"/>
      <c r="E903" s="151"/>
      <c r="F903" s="149"/>
      <c r="G903" s="149"/>
      <c r="H903" s="110">
        <f t="shared" si="63"/>
        <v>0</v>
      </c>
      <c r="I903" s="183"/>
      <c r="J903" s="156"/>
      <c r="K903" s="80" t="e">
        <f t="shared" si="62"/>
        <v>#DIV/0!</v>
      </c>
      <c r="L903" s="156"/>
    </row>
    <row r="904" spans="1:12" ht="18.75" x14ac:dyDescent="0.3">
      <c r="A904" s="144"/>
      <c r="B904" s="145"/>
      <c r="C904" s="146" t="str">
        <f t="shared" si="61"/>
        <v/>
      </c>
      <c r="D904" s="147"/>
      <c r="E904" s="147"/>
      <c r="F904" s="145"/>
      <c r="G904" s="145"/>
      <c r="H904" s="94">
        <f t="shared" si="63"/>
        <v>0</v>
      </c>
      <c r="I904" s="182"/>
      <c r="J904" s="157"/>
      <c r="K904" s="79" t="e">
        <f t="shared" si="62"/>
        <v>#DIV/0!</v>
      </c>
      <c r="L904" s="157"/>
    </row>
    <row r="905" spans="1:12" ht="18.75" x14ac:dyDescent="0.3">
      <c r="A905" s="148"/>
      <c r="B905" s="149"/>
      <c r="C905" s="150" t="str">
        <f t="shared" si="61"/>
        <v/>
      </c>
      <c r="D905" s="151"/>
      <c r="E905" s="151"/>
      <c r="F905" s="149"/>
      <c r="G905" s="149"/>
      <c r="H905" s="110">
        <f t="shared" si="63"/>
        <v>0</v>
      </c>
      <c r="I905" s="183"/>
      <c r="J905" s="156"/>
      <c r="K905" s="80" t="e">
        <f t="shared" si="62"/>
        <v>#DIV/0!</v>
      </c>
      <c r="L905" s="156"/>
    </row>
    <row r="906" spans="1:12" ht="18.75" x14ac:dyDescent="0.3">
      <c r="A906" s="96"/>
      <c r="B906" s="97"/>
      <c r="C906" s="98"/>
      <c r="D906" s="99"/>
      <c r="E906" s="99"/>
      <c r="F906" s="97"/>
      <c r="G906" s="97"/>
      <c r="H906" s="97"/>
      <c r="I906" s="184"/>
      <c r="J906" s="100"/>
      <c r="K906" s="23"/>
      <c r="L906" s="21"/>
    </row>
    <row r="907" spans="1:12" ht="18.75" x14ac:dyDescent="0.3">
      <c r="A907" s="152"/>
      <c r="B907" s="153"/>
      <c r="C907" s="195" t="str">
        <f t="shared" ref="C907:C918" si="64">IF(D907="", "", D907)</f>
        <v/>
      </c>
      <c r="D907" s="154"/>
      <c r="E907" s="154"/>
      <c r="F907" s="153"/>
      <c r="G907" s="153"/>
      <c r="H907" s="101">
        <f>G907*$H$892/100000</f>
        <v>0</v>
      </c>
      <c r="I907" s="185"/>
      <c r="J907" s="155"/>
      <c r="K907" s="108" t="e">
        <f t="shared" ref="K907:K918" si="65">J907/H907</f>
        <v>#DIV/0!</v>
      </c>
      <c r="L907" s="155"/>
    </row>
    <row r="908" spans="1:12" ht="18.75" x14ac:dyDescent="0.3">
      <c r="A908" s="148"/>
      <c r="B908" s="149"/>
      <c r="C908" s="150" t="str">
        <f t="shared" si="64"/>
        <v/>
      </c>
      <c r="D908" s="151"/>
      <c r="E908" s="151"/>
      <c r="F908" s="149"/>
      <c r="G908" s="149"/>
      <c r="H908" s="110">
        <f t="shared" ref="H908:H918" si="66">G908*$H$892/100000</f>
        <v>0</v>
      </c>
      <c r="I908" s="183"/>
      <c r="J908" s="156"/>
      <c r="K908" s="80" t="e">
        <f t="shared" si="65"/>
        <v>#DIV/0!</v>
      </c>
      <c r="L908" s="156"/>
    </row>
    <row r="909" spans="1:12" ht="18.75" x14ac:dyDescent="0.3">
      <c r="A909" s="152"/>
      <c r="B909" s="153"/>
      <c r="C909" s="195" t="str">
        <f t="shared" si="64"/>
        <v/>
      </c>
      <c r="D909" s="154"/>
      <c r="E909" s="154"/>
      <c r="F909" s="153"/>
      <c r="G909" s="153"/>
      <c r="H909" s="101">
        <f t="shared" si="66"/>
        <v>0</v>
      </c>
      <c r="I909" s="185"/>
      <c r="J909" s="155"/>
      <c r="K909" s="108" t="e">
        <f t="shared" si="65"/>
        <v>#DIV/0!</v>
      </c>
      <c r="L909" s="155"/>
    </row>
    <row r="910" spans="1:12" ht="18.75" x14ac:dyDescent="0.3">
      <c r="A910" s="148"/>
      <c r="B910" s="149"/>
      <c r="C910" s="150" t="str">
        <f t="shared" si="64"/>
        <v/>
      </c>
      <c r="D910" s="151"/>
      <c r="E910" s="151"/>
      <c r="F910" s="149"/>
      <c r="G910" s="149"/>
      <c r="H910" s="110">
        <f t="shared" si="66"/>
        <v>0</v>
      </c>
      <c r="I910" s="183"/>
      <c r="J910" s="156"/>
      <c r="K910" s="80" t="e">
        <f t="shared" si="65"/>
        <v>#DIV/0!</v>
      </c>
      <c r="L910" s="156"/>
    </row>
    <row r="911" spans="1:12" ht="18.75" x14ac:dyDescent="0.3">
      <c r="A911" s="152"/>
      <c r="B911" s="153"/>
      <c r="C911" s="195" t="str">
        <f t="shared" si="64"/>
        <v/>
      </c>
      <c r="D911" s="154"/>
      <c r="E911" s="154"/>
      <c r="F911" s="153"/>
      <c r="G911" s="153"/>
      <c r="H911" s="101">
        <f t="shared" si="66"/>
        <v>0</v>
      </c>
      <c r="I911" s="185"/>
      <c r="J911" s="155"/>
      <c r="K911" s="108" t="e">
        <f t="shared" si="65"/>
        <v>#DIV/0!</v>
      </c>
      <c r="L911" s="155"/>
    </row>
    <row r="912" spans="1:12" ht="18.75" x14ac:dyDescent="0.3">
      <c r="A912" s="148"/>
      <c r="B912" s="149"/>
      <c r="C912" s="150" t="str">
        <f t="shared" si="64"/>
        <v/>
      </c>
      <c r="D912" s="151"/>
      <c r="E912" s="151"/>
      <c r="F912" s="149"/>
      <c r="G912" s="149"/>
      <c r="H912" s="110">
        <f t="shared" si="66"/>
        <v>0</v>
      </c>
      <c r="I912" s="183"/>
      <c r="J912" s="156"/>
      <c r="K912" s="80" t="e">
        <f t="shared" si="65"/>
        <v>#DIV/0!</v>
      </c>
      <c r="L912" s="156"/>
    </row>
    <row r="913" spans="1:12" ht="18.75" x14ac:dyDescent="0.3">
      <c r="A913" s="152"/>
      <c r="B913" s="153"/>
      <c r="C913" s="195" t="str">
        <f t="shared" si="64"/>
        <v/>
      </c>
      <c r="D913" s="154"/>
      <c r="E913" s="154"/>
      <c r="F913" s="153"/>
      <c r="G913" s="153"/>
      <c r="H913" s="101">
        <f t="shared" si="66"/>
        <v>0</v>
      </c>
      <c r="I913" s="185"/>
      <c r="J913" s="155"/>
      <c r="K913" s="108" t="e">
        <f t="shared" si="65"/>
        <v>#DIV/0!</v>
      </c>
      <c r="L913" s="155"/>
    </row>
    <row r="914" spans="1:12" ht="18.75" x14ac:dyDescent="0.3">
      <c r="A914" s="148"/>
      <c r="B914" s="149"/>
      <c r="C914" s="150" t="str">
        <f t="shared" si="64"/>
        <v/>
      </c>
      <c r="D914" s="151"/>
      <c r="E914" s="151"/>
      <c r="F914" s="149"/>
      <c r="G914" s="149"/>
      <c r="H914" s="110">
        <f t="shared" si="66"/>
        <v>0</v>
      </c>
      <c r="I914" s="183"/>
      <c r="J914" s="156"/>
      <c r="K914" s="80" t="e">
        <f t="shared" si="65"/>
        <v>#DIV/0!</v>
      </c>
      <c r="L914" s="156"/>
    </row>
    <row r="915" spans="1:12" ht="18.75" x14ac:dyDescent="0.3">
      <c r="A915" s="152"/>
      <c r="B915" s="153"/>
      <c r="C915" s="195" t="str">
        <f t="shared" si="64"/>
        <v/>
      </c>
      <c r="D915" s="154"/>
      <c r="E915" s="154"/>
      <c r="F915" s="153"/>
      <c r="G915" s="153"/>
      <c r="H915" s="101">
        <f t="shared" si="66"/>
        <v>0</v>
      </c>
      <c r="I915" s="185"/>
      <c r="J915" s="155"/>
      <c r="K915" s="108" t="e">
        <f t="shared" si="65"/>
        <v>#DIV/0!</v>
      </c>
      <c r="L915" s="155"/>
    </row>
    <row r="916" spans="1:12" ht="18.75" x14ac:dyDescent="0.3">
      <c r="A916" s="148"/>
      <c r="B916" s="149"/>
      <c r="C916" s="150" t="str">
        <f t="shared" si="64"/>
        <v/>
      </c>
      <c r="D916" s="151"/>
      <c r="E916" s="151"/>
      <c r="F916" s="149"/>
      <c r="G916" s="149"/>
      <c r="H916" s="110">
        <f t="shared" si="66"/>
        <v>0</v>
      </c>
      <c r="I916" s="183"/>
      <c r="J916" s="156"/>
      <c r="K916" s="80" t="e">
        <f t="shared" si="65"/>
        <v>#DIV/0!</v>
      </c>
      <c r="L916" s="156"/>
    </row>
    <row r="917" spans="1:12" ht="18.75" x14ac:dyDescent="0.3">
      <c r="A917" s="152"/>
      <c r="B917" s="153"/>
      <c r="C917" s="195" t="str">
        <f t="shared" si="64"/>
        <v/>
      </c>
      <c r="D917" s="154"/>
      <c r="E917" s="154"/>
      <c r="F917" s="153"/>
      <c r="G917" s="153"/>
      <c r="H917" s="101">
        <f t="shared" si="66"/>
        <v>0</v>
      </c>
      <c r="I917" s="185"/>
      <c r="J917" s="155"/>
      <c r="K917" s="108" t="e">
        <f t="shared" si="65"/>
        <v>#DIV/0!</v>
      </c>
      <c r="L917" s="155"/>
    </row>
    <row r="918" spans="1:12" ht="18.75" x14ac:dyDescent="0.3">
      <c r="A918" s="148"/>
      <c r="B918" s="149"/>
      <c r="C918" s="150" t="str">
        <f t="shared" si="64"/>
        <v/>
      </c>
      <c r="D918" s="151"/>
      <c r="E918" s="151"/>
      <c r="F918" s="149"/>
      <c r="G918" s="149"/>
      <c r="H918" s="110">
        <f t="shared" si="66"/>
        <v>0</v>
      </c>
      <c r="I918" s="183"/>
      <c r="J918" s="156"/>
      <c r="K918" s="80" t="e">
        <f t="shared" si="65"/>
        <v>#DIV/0!</v>
      </c>
      <c r="L918" s="156"/>
    </row>
    <row r="919" spans="1:12" ht="18.75" x14ac:dyDescent="0.3">
      <c r="A919" s="90"/>
      <c r="B919" s="90"/>
      <c r="C919" s="90"/>
      <c r="D919" s="90"/>
      <c r="E919" s="301" t="str">
        <f>IF(C892="","Year 1 Total",CONCATENATE(C892, " Total"))</f>
        <v>Year 1 Total</v>
      </c>
      <c r="F919" s="302"/>
      <c r="G919" s="91">
        <f>SUM(G894:G905)</f>
        <v>0</v>
      </c>
      <c r="H919" s="91">
        <f>SUM(H894:H905)</f>
        <v>0</v>
      </c>
      <c r="I919" s="188">
        <f>SUM(I894:I905)</f>
        <v>0</v>
      </c>
      <c r="J919" s="176">
        <f>SUM(J894:J905)</f>
        <v>0</v>
      </c>
      <c r="K919" s="92"/>
      <c r="L919" s="92">
        <f t="shared" ref="L919" si="67">SUM(L894:L905)</f>
        <v>0</v>
      </c>
    </row>
    <row r="920" spans="1:12" ht="18.75" x14ac:dyDescent="0.3">
      <c r="A920" s="90"/>
      <c r="B920" s="90"/>
      <c r="C920" s="90"/>
      <c r="D920" s="90"/>
      <c r="E920" s="301" t="str">
        <f>IF(E892="","Year 2 Total",CONCATENATE(E892, " Total"))</f>
        <v>Year 2 Total</v>
      </c>
      <c r="F920" s="302"/>
      <c r="G920" s="91">
        <f>SUM(G907:G918)</f>
        <v>0</v>
      </c>
      <c r="H920" s="91">
        <f>SUM(H907:H918)</f>
        <v>0</v>
      </c>
      <c r="I920" s="188">
        <f>SUM(I907:I918)</f>
        <v>0</v>
      </c>
      <c r="J920" s="176">
        <f>SUM(J907:J918)</f>
        <v>0</v>
      </c>
      <c r="K920" s="92"/>
      <c r="L920" s="92">
        <f t="shared" ref="L920" si="68">SUM(L907:L918)</f>
        <v>0</v>
      </c>
    </row>
    <row r="921" spans="1:12" ht="18.75" x14ac:dyDescent="0.3">
      <c r="A921" s="83"/>
      <c r="B921" s="83"/>
      <c r="C921" s="83"/>
      <c r="D921" s="83"/>
      <c r="E921" s="83"/>
      <c r="F921" s="83"/>
      <c r="G921" s="83"/>
      <c r="I921" s="298" t="str">
        <f>IF(C892="", "Year 1 Average",CONCATENATE(C892, " Average"))</f>
        <v>Year 1 Average</v>
      </c>
      <c r="J921" s="299"/>
      <c r="K921" s="109" t="e">
        <f>AVERAGE(K894:K905)</f>
        <v>#DIV/0!</v>
      </c>
      <c r="L921" s="81"/>
    </row>
    <row r="922" spans="1:12" ht="18.75" x14ac:dyDescent="0.3">
      <c r="A922" s="83"/>
      <c r="B922" s="83"/>
      <c r="C922" s="83"/>
      <c r="D922" s="81"/>
      <c r="E922" s="81"/>
      <c r="F922" s="81"/>
      <c r="G922" s="83"/>
      <c r="I922" s="298" t="str">
        <f>IF(E892="", "Year 2 Average",CONCATENATE(E892, " Average"))</f>
        <v>Year 2 Average</v>
      </c>
      <c r="J922" s="299"/>
      <c r="K922" s="92" t="e">
        <f>AVERAGE(K907:K918)</f>
        <v>#DIV/0!</v>
      </c>
      <c r="L922" s="81"/>
    </row>
    <row r="984" spans="1:12" ht="19.5" x14ac:dyDescent="0.3">
      <c r="A984" s="84" t="str">
        <f>A62</f>
        <v>Enter Building Name Above</v>
      </c>
      <c r="B984" s="85"/>
      <c r="C984" s="81"/>
      <c r="D984" s="81"/>
      <c r="E984" s="81"/>
      <c r="F984" s="81"/>
      <c r="G984" s="81"/>
      <c r="H984" s="81"/>
      <c r="I984" s="82"/>
      <c r="J984" s="81"/>
      <c r="K984" s="81"/>
      <c r="L984" s="81"/>
    </row>
    <row r="985" spans="1:12" ht="20.25" thickBot="1" x14ac:dyDescent="0.35">
      <c r="A985" s="85"/>
      <c r="B985" s="85"/>
      <c r="C985" s="81"/>
      <c r="D985" s="81"/>
      <c r="E985" s="81"/>
      <c r="F985" s="81"/>
      <c r="G985" s="81"/>
      <c r="H985" s="81"/>
      <c r="I985" s="82"/>
      <c r="J985" s="81"/>
      <c r="K985" s="81"/>
      <c r="L985" s="81"/>
    </row>
    <row r="986" spans="1:12" ht="20.25" thickBot="1" x14ac:dyDescent="0.35">
      <c r="A986" s="84" t="s">
        <v>173</v>
      </c>
      <c r="B986" s="199" t="s">
        <v>200</v>
      </c>
      <c r="C986" s="201"/>
      <c r="D986" s="200" t="s">
        <v>201</v>
      </c>
      <c r="E986" s="202"/>
      <c r="F986" s="81"/>
      <c r="G986" s="118" t="s">
        <v>172</v>
      </c>
      <c r="H986" s="140">
        <v>1</v>
      </c>
      <c r="I986" s="82"/>
      <c r="J986" s="81"/>
      <c r="K986" s="81"/>
      <c r="L986" s="81"/>
    </row>
    <row r="987" spans="1:12" ht="18.75" x14ac:dyDescent="0.3">
      <c r="A987" s="86" t="s">
        <v>1</v>
      </c>
      <c r="B987" s="86" t="s">
        <v>7</v>
      </c>
      <c r="C987" s="86" t="s">
        <v>2</v>
      </c>
      <c r="D987" s="86" t="s">
        <v>3</v>
      </c>
      <c r="E987" s="86" t="s">
        <v>4</v>
      </c>
      <c r="F987" s="86" t="s">
        <v>5</v>
      </c>
      <c r="G987" s="86" t="s">
        <v>170</v>
      </c>
      <c r="H987" s="128" t="s">
        <v>12</v>
      </c>
      <c r="I987" s="86" t="s">
        <v>160</v>
      </c>
      <c r="J987" s="87" t="s">
        <v>174</v>
      </c>
      <c r="K987" s="86" t="s">
        <v>13</v>
      </c>
      <c r="L987" s="86" t="s">
        <v>151</v>
      </c>
    </row>
    <row r="988" spans="1:12" ht="18.75" x14ac:dyDescent="0.3">
      <c r="A988" s="144"/>
      <c r="B988" s="145"/>
      <c r="C988" s="146" t="str">
        <f t="shared" ref="C988:C999" si="69">IF(D988="", "", D988)</f>
        <v/>
      </c>
      <c r="D988" s="147"/>
      <c r="E988" s="147"/>
      <c r="F988" s="145"/>
      <c r="G988" s="145"/>
      <c r="H988" s="94">
        <f t="shared" ref="H988:H999" si="70">G988*$H$986/100000</f>
        <v>0</v>
      </c>
      <c r="I988" s="182"/>
      <c r="J988" s="157"/>
      <c r="K988" s="79" t="e">
        <f t="shared" ref="K988:K999" si="71">J988/H988</f>
        <v>#DIV/0!</v>
      </c>
      <c r="L988" s="157"/>
    </row>
    <row r="989" spans="1:12" ht="18.75" x14ac:dyDescent="0.3">
      <c r="A989" s="148"/>
      <c r="B989" s="149"/>
      <c r="C989" s="150" t="str">
        <f t="shared" si="69"/>
        <v/>
      </c>
      <c r="D989" s="151"/>
      <c r="E989" s="151"/>
      <c r="F989" s="149"/>
      <c r="G989" s="149"/>
      <c r="H989" s="110">
        <f t="shared" si="70"/>
        <v>0</v>
      </c>
      <c r="I989" s="183"/>
      <c r="J989" s="156"/>
      <c r="K989" s="80" t="e">
        <f t="shared" si="71"/>
        <v>#DIV/0!</v>
      </c>
      <c r="L989" s="156"/>
    </row>
    <row r="990" spans="1:12" ht="18.75" x14ac:dyDescent="0.3">
      <c r="A990" s="144"/>
      <c r="B990" s="145"/>
      <c r="C990" s="146" t="str">
        <f t="shared" si="69"/>
        <v/>
      </c>
      <c r="D990" s="147"/>
      <c r="E990" s="147"/>
      <c r="F990" s="145"/>
      <c r="G990" s="145"/>
      <c r="H990" s="94">
        <f t="shared" si="70"/>
        <v>0</v>
      </c>
      <c r="I990" s="182"/>
      <c r="J990" s="157"/>
      <c r="K990" s="79" t="e">
        <f t="shared" si="71"/>
        <v>#DIV/0!</v>
      </c>
      <c r="L990" s="157"/>
    </row>
    <row r="991" spans="1:12" ht="18.75" x14ac:dyDescent="0.3">
      <c r="A991" s="148"/>
      <c r="B991" s="149"/>
      <c r="C991" s="150" t="str">
        <f t="shared" si="69"/>
        <v/>
      </c>
      <c r="D991" s="151"/>
      <c r="E991" s="151"/>
      <c r="F991" s="149"/>
      <c r="G991" s="149"/>
      <c r="H991" s="110">
        <f t="shared" si="70"/>
        <v>0</v>
      </c>
      <c r="I991" s="183"/>
      <c r="J991" s="156"/>
      <c r="K991" s="80" t="e">
        <f t="shared" si="71"/>
        <v>#DIV/0!</v>
      </c>
      <c r="L991" s="156"/>
    </row>
    <row r="992" spans="1:12" ht="18.75" x14ac:dyDescent="0.3">
      <c r="A992" s="144"/>
      <c r="B992" s="145"/>
      <c r="C992" s="146" t="str">
        <f t="shared" si="69"/>
        <v/>
      </c>
      <c r="D992" s="147"/>
      <c r="E992" s="147"/>
      <c r="F992" s="145"/>
      <c r="G992" s="145"/>
      <c r="H992" s="94">
        <f t="shared" si="70"/>
        <v>0</v>
      </c>
      <c r="I992" s="182"/>
      <c r="J992" s="157"/>
      <c r="K992" s="79" t="e">
        <f t="shared" si="71"/>
        <v>#DIV/0!</v>
      </c>
      <c r="L992" s="157"/>
    </row>
    <row r="993" spans="1:12" ht="18.75" x14ac:dyDescent="0.3">
      <c r="A993" s="148"/>
      <c r="B993" s="149"/>
      <c r="C993" s="150" t="str">
        <f t="shared" si="69"/>
        <v/>
      </c>
      <c r="D993" s="151"/>
      <c r="E993" s="151"/>
      <c r="F993" s="149"/>
      <c r="G993" s="149"/>
      <c r="H993" s="110">
        <f t="shared" si="70"/>
        <v>0</v>
      </c>
      <c r="I993" s="183"/>
      <c r="J993" s="156"/>
      <c r="K993" s="80" t="e">
        <f t="shared" si="71"/>
        <v>#DIV/0!</v>
      </c>
      <c r="L993" s="156"/>
    </row>
    <row r="994" spans="1:12" ht="18.75" x14ac:dyDescent="0.3">
      <c r="A994" s="144"/>
      <c r="B994" s="145"/>
      <c r="C994" s="146" t="str">
        <f t="shared" si="69"/>
        <v/>
      </c>
      <c r="D994" s="147"/>
      <c r="E994" s="147"/>
      <c r="F994" s="145"/>
      <c r="G994" s="145"/>
      <c r="H994" s="94">
        <f t="shared" si="70"/>
        <v>0</v>
      </c>
      <c r="I994" s="182"/>
      <c r="J994" s="157"/>
      <c r="K994" s="79" t="e">
        <f t="shared" si="71"/>
        <v>#DIV/0!</v>
      </c>
      <c r="L994" s="157"/>
    </row>
    <row r="995" spans="1:12" ht="18.75" x14ac:dyDescent="0.3">
      <c r="A995" s="148"/>
      <c r="B995" s="149"/>
      <c r="C995" s="150" t="str">
        <f t="shared" si="69"/>
        <v/>
      </c>
      <c r="D995" s="151"/>
      <c r="E995" s="151"/>
      <c r="F995" s="149"/>
      <c r="G995" s="149"/>
      <c r="H995" s="110">
        <f t="shared" si="70"/>
        <v>0</v>
      </c>
      <c r="I995" s="183"/>
      <c r="J995" s="156"/>
      <c r="K995" s="80" t="e">
        <f t="shared" si="71"/>
        <v>#DIV/0!</v>
      </c>
      <c r="L995" s="156"/>
    </row>
    <row r="996" spans="1:12" ht="18.75" x14ac:dyDescent="0.3">
      <c r="A996" s="144"/>
      <c r="B996" s="145"/>
      <c r="C996" s="146" t="str">
        <f t="shared" si="69"/>
        <v/>
      </c>
      <c r="D996" s="147"/>
      <c r="E996" s="147"/>
      <c r="F996" s="145"/>
      <c r="G996" s="145"/>
      <c r="H996" s="94">
        <f t="shared" si="70"/>
        <v>0</v>
      </c>
      <c r="I996" s="182"/>
      <c r="J996" s="157"/>
      <c r="K996" s="79" t="e">
        <f t="shared" si="71"/>
        <v>#DIV/0!</v>
      </c>
      <c r="L996" s="157"/>
    </row>
    <row r="997" spans="1:12" ht="18.75" x14ac:dyDescent="0.3">
      <c r="A997" s="148"/>
      <c r="B997" s="149"/>
      <c r="C997" s="150" t="str">
        <f t="shared" si="69"/>
        <v/>
      </c>
      <c r="D997" s="151"/>
      <c r="E997" s="151"/>
      <c r="F997" s="149"/>
      <c r="G997" s="149"/>
      <c r="H997" s="110">
        <f t="shared" si="70"/>
        <v>0</v>
      </c>
      <c r="I997" s="183"/>
      <c r="J997" s="156"/>
      <c r="K997" s="80" t="e">
        <f t="shared" si="71"/>
        <v>#DIV/0!</v>
      </c>
      <c r="L997" s="156"/>
    </row>
    <row r="998" spans="1:12" ht="18.75" x14ac:dyDescent="0.3">
      <c r="A998" s="144"/>
      <c r="B998" s="145"/>
      <c r="C998" s="146" t="str">
        <f t="shared" si="69"/>
        <v/>
      </c>
      <c r="D998" s="147"/>
      <c r="E998" s="147"/>
      <c r="F998" s="145"/>
      <c r="G998" s="145"/>
      <c r="H998" s="94">
        <f t="shared" si="70"/>
        <v>0</v>
      </c>
      <c r="I998" s="182"/>
      <c r="J998" s="157"/>
      <c r="K998" s="79" t="e">
        <f t="shared" si="71"/>
        <v>#DIV/0!</v>
      </c>
      <c r="L998" s="157"/>
    </row>
    <row r="999" spans="1:12" ht="18.75" x14ac:dyDescent="0.3">
      <c r="A999" s="148"/>
      <c r="B999" s="149"/>
      <c r="C999" s="150" t="str">
        <f t="shared" si="69"/>
        <v/>
      </c>
      <c r="D999" s="151"/>
      <c r="E999" s="151"/>
      <c r="F999" s="149"/>
      <c r="G999" s="149"/>
      <c r="H999" s="110">
        <f t="shared" si="70"/>
        <v>0</v>
      </c>
      <c r="I999" s="183"/>
      <c r="J999" s="156"/>
      <c r="K999" s="80" t="e">
        <f t="shared" si="71"/>
        <v>#DIV/0!</v>
      </c>
      <c r="L999" s="156"/>
    </row>
    <row r="1000" spans="1:12" ht="18.75" x14ac:dyDescent="0.3">
      <c r="A1000" s="96"/>
      <c r="B1000" s="97"/>
      <c r="C1000" s="98"/>
      <c r="D1000" s="99"/>
      <c r="E1000" s="99"/>
      <c r="F1000" s="97"/>
      <c r="G1000" s="97"/>
      <c r="H1000" s="97"/>
      <c r="I1000" s="184"/>
      <c r="J1000" s="100"/>
      <c r="K1000" s="23"/>
      <c r="L1000" s="21"/>
    </row>
    <row r="1001" spans="1:12" ht="18.75" x14ac:dyDescent="0.3">
      <c r="A1001" s="152"/>
      <c r="B1001" s="153"/>
      <c r="C1001" s="195" t="str">
        <f t="shared" ref="C1001:C1012" si="72">IF(D1001="", "", D1001)</f>
        <v/>
      </c>
      <c r="D1001" s="154"/>
      <c r="E1001" s="154"/>
      <c r="F1001" s="153"/>
      <c r="G1001" s="153"/>
      <c r="H1001" s="101">
        <f t="shared" ref="H1001:H1012" si="73">G1001*$H$986/100000</f>
        <v>0</v>
      </c>
      <c r="I1001" s="185"/>
      <c r="J1001" s="155"/>
      <c r="K1001" s="108" t="e">
        <f t="shared" ref="K1001:K1012" si="74">J1001/H1001</f>
        <v>#DIV/0!</v>
      </c>
      <c r="L1001" s="155"/>
    </row>
    <row r="1002" spans="1:12" ht="18.75" x14ac:dyDescent="0.3">
      <c r="A1002" s="148"/>
      <c r="B1002" s="149"/>
      <c r="C1002" s="150" t="str">
        <f t="shared" si="72"/>
        <v/>
      </c>
      <c r="D1002" s="151"/>
      <c r="E1002" s="151"/>
      <c r="F1002" s="149"/>
      <c r="G1002" s="149"/>
      <c r="H1002" s="110">
        <f t="shared" si="73"/>
        <v>0</v>
      </c>
      <c r="I1002" s="183"/>
      <c r="J1002" s="156"/>
      <c r="K1002" s="80" t="e">
        <f t="shared" si="74"/>
        <v>#DIV/0!</v>
      </c>
      <c r="L1002" s="156"/>
    </row>
    <row r="1003" spans="1:12" ht="18.75" x14ac:dyDescent="0.3">
      <c r="A1003" s="152"/>
      <c r="B1003" s="153"/>
      <c r="C1003" s="195" t="str">
        <f t="shared" si="72"/>
        <v/>
      </c>
      <c r="D1003" s="154"/>
      <c r="E1003" s="154"/>
      <c r="F1003" s="153"/>
      <c r="G1003" s="153"/>
      <c r="H1003" s="101">
        <f t="shared" si="73"/>
        <v>0</v>
      </c>
      <c r="I1003" s="185"/>
      <c r="J1003" s="155"/>
      <c r="K1003" s="108" t="e">
        <f t="shared" si="74"/>
        <v>#DIV/0!</v>
      </c>
      <c r="L1003" s="155"/>
    </row>
    <row r="1004" spans="1:12" ht="18.75" x14ac:dyDescent="0.3">
      <c r="A1004" s="148"/>
      <c r="B1004" s="149"/>
      <c r="C1004" s="150" t="str">
        <f t="shared" si="72"/>
        <v/>
      </c>
      <c r="D1004" s="151"/>
      <c r="E1004" s="151"/>
      <c r="F1004" s="149"/>
      <c r="G1004" s="149"/>
      <c r="H1004" s="110">
        <f t="shared" si="73"/>
        <v>0</v>
      </c>
      <c r="I1004" s="183"/>
      <c r="J1004" s="156"/>
      <c r="K1004" s="80" t="e">
        <f t="shared" si="74"/>
        <v>#DIV/0!</v>
      </c>
      <c r="L1004" s="156"/>
    </row>
    <row r="1005" spans="1:12" ht="18.75" x14ac:dyDescent="0.3">
      <c r="A1005" s="152"/>
      <c r="B1005" s="153"/>
      <c r="C1005" s="195" t="str">
        <f t="shared" si="72"/>
        <v/>
      </c>
      <c r="D1005" s="154"/>
      <c r="E1005" s="154"/>
      <c r="F1005" s="153"/>
      <c r="G1005" s="153"/>
      <c r="H1005" s="101">
        <f t="shared" si="73"/>
        <v>0</v>
      </c>
      <c r="I1005" s="185"/>
      <c r="J1005" s="155"/>
      <c r="K1005" s="108" t="e">
        <f t="shared" si="74"/>
        <v>#DIV/0!</v>
      </c>
      <c r="L1005" s="155"/>
    </row>
    <row r="1006" spans="1:12" ht="18.75" x14ac:dyDescent="0.3">
      <c r="A1006" s="148"/>
      <c r="B1006" s="149"/>
      <c r="C1006" s="150" t="str">
        <f t="shared" si="72"/>
        <v/>
      </c>
      <c r="D1006" s="151"/>
      <c r="E1006" s="151"/>
      <c r="F1006" s="149"/>
      <c r="G1006" s="149"/>
      <c r="H1006" s="110">
        <f t="shared" si="73"/>
        <v>0</v>
      </c>
      <c r="I1006" s="183"/>
      <c r="J1006" s="156"/>
      <c r="K1006" s="80" t="e">
        <f t="shared" si="74"/>
        <v>#DIV/0!</v>
      </c>
      <c r="L1006" s="156"/>
    </row>
    <row r="1007" spans="1:12" ht="18.75" x14ac:dyDescent="0.3">
      <c r="A1007" s="152"/>
      <c r="B1007" s="153"/>
      <c r="C1007" s="195" t="str">
        <f t="shared" si="72"/>
        <v/>
      </c>
      <c r="D1007" s="154"/>
      <c r="E1007" s="154"/>
      <c r="F1007" s="153"/>
      <c r="G1007" s="153"/>
      <c r="H1007" s="101">
        <f t="shared" si="73"/>
        <v>0</v>
      </c>
      <c r="I1007" s="185"/>
      <c r="J1007" s="155"/>
      <c r="K1007" s="108" t="e">
        <f t="shared" si="74"/>
        <v>#DIV/0!</v>
      </c>
      <c r="L1007" s="155"/>
    </row>
    <row r="1008" spans="1:12" ht="18.75" x14ac:dyDescent="0.3">
      <c r="A1008" s="148"/>
      <c r="B1008" s="149"/>
      <c r="C1008" s="150" t="str">
        <f t="shared" si="72"/>
        <v/>
      </c>
      <c r="D1008" s="151"/>
      <c r="E1008" s="151"/>
      <c r="F1008" s="149"/>
      <c r="G1008" s="149"/>
      <c r="H1008" s="110">
        <f t="shared" si="73"/>
        <v>0</v>
      </c>
      <c r="I1008" s="183"/>
      <c r="J1008" s="156"/>
      <c r="K1008" s="80" t="e">
        <f t="shared" si="74"/>
        <v>#DIV/0!</v>
      </c>
      <c r="L1008" s="156"/>
    </row>
    <row r="1009" spans="1:12" ht="18.75" x14ac:dyDescent="0.3">
      <c r="A1009" s="152"/>
      <c r="B1009" s="153"/>
      <c r="C1009" s="195" t="str">
        <f t="shared" si="72"/>
        <v/>
      </c>
      <c r="D1009" s="154"/>
      <c r="E1009" s="154"/>
      <c r="F1009" s="153"/>
      <c r="G1009" s="153"/>
      <c r="H1009" s="101">
        <f t="shared" si="73"/>
        <v>0</v>
      </c>
      <c r="I1009" s="185"/>
      <c r="J1009" s="155"/>
      <c r="K1009" s="108" t="e">
        <f t="shared" si="74"/>
        <v>#DIV/0!</v>
      </c>
      <c r="L1009" s="155"/>
    </row>
    <row r="1010" spans="1:12" ht="18.75" x14ac:dyDescent="0.3">
      <c r="A1010" s="148"/>
      <c r="B1010" s="149"/>
      <c r="C1010" s="150" t="str">
        <f t="shared" si="72"/>
        <v/>
      </c>
      <c r="D1010" s="151"/>
      <c r="E1010" s="151"/>
      <c r="F1010" s="149"/>
      <c r="G1010" s="149"/>
      <c r="H1010" s="110">
        <f t="shared" si="73"/>
        <v>0</v>
      </c>
      <c r="I1010" s="183"/>
      <c r="J1010" s="156"/>
      <c r="K1010" s="80" t="e">
        <f t="shared" si="74"/>
        <v>#DIV/0!</v>
      </c>
      <c r="L1010" s="156"/>
    </row>
    <row r="1011" spans="1:12" ht="18.75" x14ac:dyDescent="0.3">
      <c r="A1011" s="152"/>
      <c r="B1011" s="153"/>
      <c r="C1011" s="195" t="str">
        <f t="shared" si="72"/>
        <v/>
      </c>
      <c r="D1011" s="154"/>
      <c r="E1011" s="154"/>
      <c r="F1011" s="153"/>
      <c r="G1011" s="153"/>
      <c r="H1011" s="101">
        <f t="shared" si="73"/>
        <v>0</v>
      </c>
      <c r="I1011" s="185"/>
      <c r="J1011" s="155"/>
      <c r="K1011" s="108" t="e">
        <f t="shared" si="74"/>
        <v>#DIV/0!</v>
      </c>
      <c r="L1011" s="155"/>
    </row>
    <row r="1012" spans="1:12" ht="18.75" x14ac:dyDescent="0.3">
      <c r="A1012" s="148"/>
      <c r="B1012" s="149"/>
      <c r="C1012" s="150" t="str">
        <f t="shared" si="72"/>
        <v/>
      </c>
      <c r="D1012" s="151"/>
      <c r="E1012" s="151"/>
      <c r="F1012" s="149"/>
      <c r="G1012" s="149"/>
      <c r="H1012" s="110">
        <f t="shared" si="73"/>
        <v>0</v>
      </c>
      <c r="I1012" s="183"/>
      <c r="J1012" s="156"/>
      <c r="K1012" s="80" t="e">
        <f t="shared" si="74"/>
        <v>#DIV/0!</v>
      </c>
      <c r="L1012" s="156"/>
    </row>
    <row r="1013" spans="1:12" ht="18.75" x14ac:dyDescent="0.3">
      <c r="A1013" s="90"/>
      <c r="B1013" s="90"/>
      <c r="C1013" s="90"/>
      <c r="D1013" s="90"/>
      <c r="E1013" s="301" t="str">
        <f>IF(C892="","Year 1 Total",CONCATENATE(C892, " Total"))</f>
        <v>Year 1 Total</v>
      </c>
      <c r="F1013" s="302"/>
      <c r="G1013" s="91">
        <f>SUM(G988:G999)</f>
        <v>0</v>
      </c>
      <c r="H1013" s="91">
        <f>SUM(H988:H999)</f>
        <v>0</v>
      </c>
      <c r="I1013" s="188">
        <f>SUM(I988:I999)</f>
        <v>0</v>
      </c>
      <c r="J1013" s="176">
        <f>SUM(J988:J999)</f>
        <v>0</v>
      </c>
      <c r="K1013" s="92"/>
      <c r="L1013" s="92">
        <f t="shared" ref="L1013" si="75">SUM(L988:L999)</f>
        <v>0</v>
      </c>
    </row>
    <row r="1014" spans="1:12" ht="18.75" x14ac:dyDescent="0.3">
      <c r="A1014" s="90"/>
      <c r="B1014" s="90"/>
      <c r="C1014" s="90"/>
      <c r="D1014" s="90"/>
      <c r="E1014" s="301" t="str">
        <f>IF(E986="","Year 2 Total",CONCATENATE(E986, " Total"))</f>
        <v>Year 2 Total</v>
      </c>
      <c r="F1014" s="302"/>
      <c r="G1014" s="91">
        <f>SUM(G1001:G1012)</f>
        <v>0</v>
      </c>
      <c r="H1014" s="91">
        <f>SUM(H1001:H1012)</f>
        <v>0</v>
      </c>
      <c r="I1014" s="188">
        <f>SUM(I1001:I1012)</f>
        <v>0</v>
      </c>
      <c r="J1014" s="176">
        <f>SUM(J1001:J1012)</f>
        <v>0</v>
      </c>
      <c r="K1014" s="92"/>
      <c r="L1014" s="92">
        <f t="shared" ref="L1014" si="76">SUM(L1001:L1012)</f>
        <v>0</v>
      </c>
    </row>
    <row r="1015" spans="1:12" ht="18.75" x14ac:dyDescent="0.3">
      <c r="A1015" s="83"/>
      <c r="B1015" s="83"/>
      <c r="C1015" s="83"/>
      <c r="D1015" s="83"/>
      <c r="E1015" s="83"/>
      <c r="F1015" s="83"/>
      <c r="G1015" s="83"/>
      <c r="H1015" s="81"/>
      <c r="I1015" s="298" t="str">
        <f>IF(C986="", "Year 1 Average",CONCATENATE(C986, " Average"))</f>
        <v>Year 1 Average</v>
      </c>
      <c r="J1015" s="299"/>
      <c r="K1015" s="109" t="e">
        <f>AVERAGE(K988:K999)</f>
        <v>#DIV/0!</v>
      </c>
      <c r="L1015" s="81"/>
    </row>
    <row r="1016" spans="1:12" ht="18.75" x14ac:dyDescent="0.3">
      <c r="A1016" s="83"/>
      <c r="B1016" s="83"/>
      <c r="C1016" s="83"/>
      <c r="D1016" s="81"/>
      <c r="E1016" s="81"/>
      <c r="F1016" s="81"/>
      <c r="G1016" s="83"/>
      <c r="H1016" s="81"/>
      <c r="I1016" s="298" t="str">
        <f>IF(E986="", "Year 2 Average",CONCATENATE(E986, " Average"))</f>
        <v>Year 2 Average</v>
      </c>
      <c r="J1016" s="299"/>
      <c r="K1016" s="92" t="e">
        <f>AVERAGE(K1001:K1012)</f>
        <v>#DIV/0!</v>
      </c>
      <c r="L1016" s="81"/>
    </row>
    <row r="1017" spans="1:12" x14ac:dyDescent="0.25">
      <c r="A1017" s="121"/>
      <c r="B1017" s="121"/>
      <c r="C1017" s="121"/>
      <c r="D1017" s="121"/>
      <c r="E1017" s="121"/>
      <c r="F1017" s="121"/>
      <c r="G1017" s="121"/>
      <c r="H1017" s="121"/>
      <c r="I1017" s="122"/>
      <c r="J1017" s="121"/>
      <c r="K1017" s="121"/>
      <c r="L1017" s="121"/>
    </row>
    <row r="1018" spans="1:12" x14ac:dyDescent="0.25">
      <c r="A1018" s="119"/>
      <c r="B1018" s="119"/>
      <c r="C1018" s="119"/>
      <c r="D1018" s="119"/>
      <c r="E1018" s="119"/>
      <c r="F1018" s="119"/>
      <c r="G1018" s="119"/>
      <c r="H1018" s="119"/>
      <c r="I1018" s="120"/>
      <c r="J1018" s="119"/>
      <c r="K1018" s="119"/>
      <c r="L1018" s="119"/>
    </row>
  </sheetData>
  <sheetProtection password="C893" sheet="1" objects="1" scenarios="1"/>
  <dataConsolidate/>
  <mergeCells count="101">
    <mergeCell ref="I546:J546"/>
    <mergeCell ref="E637:F637"/>
    <mergeCell ref="E638:F638"/>
    <mergeCell ref="I639:J639"/>
    <mergeCell ref="I640:J640"/>
    <mergeCell ref="I450:J450"/>
    <mergeCell ref="I451:J451"/>
    <mergeCell ref="I922:J922"/>
    <mergeCell ref="I921:J921"/>
    <mergeCell ref="E919:F919"/>
    <mergeCell ref="E920:F920"/>
    <mergeCell ref="E543:F543"/>
    <mergeCell ref="E544:F544"/>
    <mergeCell ref="I545:J545"/>
    <mergeCell ref="I1016:J1016"/>
    <mergeCell ref="I1015:J1015"/>
    <mergeCell ref="E1014:F1014"/>
    <mergeCell ref="E1013:F1013"/>
    <mergeCell ref="E731:F731"/>
    <mergeCell ref="E732:F732"/>
    <mergeCell ref="I734:J734"/>
    <mergeCell ref="I733:J733"/>
    <mergeCell ref="I828:J828"/>
    <mergeCell ref="I827:J827"/>
    <mergeCell ref="E826:F826"/>
    <mergeCell ref="E825:F825"/>
    <mergeCell ref="E356:F356"/>
    <mergeCell ref="E355:F355"/>
    <mergeCell ref="I357:J357"/>
    <mergeCell ref="I358:J358"/>
    <mergeCell ref="E449:F449"/>
    <mergeCell ref="E448:F448"/>
    <mergeCell ref="A56:F59"/>
    <mergeCell ref="B37:F37"/>
    <mergeCell ref="B33:F33"/>
    <mergeCell ref="A62:F62"/>
    <mergeCell ref="I196:J196"/>
    <mergeCell ref="I197:J197"/>
    <mergeCell ref="I277:J277"/>
    <mergeCell ref="I278:J278"/>
    <mergeCell ref="E194:F194"/>
    <mergeCell ref="E195:F195"/>
    <mergeCell ref="E275:F275"/>
    <mergeCell ref="E276:F276"/>
    <mergeCell ref="A86:B86"/>
    <mergeCell ref="A87:B87"/>
    <mergeCell ref="A88:C88"/>
    <mergeCell ref="A100:C100"/>
    <mergeCell ref="A133:B133"/>
    <mergeCell ref="A134:B134"/>
    <mergeCell ref="E10:F10"/>
    <mergeCell ref="D12:E12"/>
    <mergeCell ref="A10:B10"/>
    <mergeCell ref="C10:D10"/>
    <mergeCell ref="A6:B6"/>
    <mergeCell ref="A9:B9"/>
    <mergeCell ref="C9:D9"/>
    <mergeCell ref="E7:F7"/>
    <mergeCell ref="E9:F9"/>
    <mergeCell ref="C6:D6"/>
    <mergeCell ref="C8:D8"/>
    <mergeCell ref="A8:B8"/>
    <mergeCell ref="E8:F8"/>
    <mergeCell ref="A7:B7"/>
    <mergeCell ref="C7:D7"/>
    <mergeCell ref="E6:F6"/>
    <mergeCell ref="A147:C147"/>
    <mergeCell ref="A135:C135"/>
    <mergeCell ref="G14:H14"/>
    <mergeCell ref="B29:F29"/>
    <mergeCell ref="A11:F11"/>
    <mergeCell ref="C14:D14"/>
    <mergeCell ref="A14:B14"/>
    <mergeCell ref="C16:F16"/>
    <mergeCell ref="A17:A18"/>
    <mergeCell ref="D13:E13"/>
    <mergeCell ref="C15:D15"/>
    <mergeCell ref="A15:B15"/>
    <mergeCell ref="A22:F26"/>
    <mergeCell ref="A21:B21"/>
    <mergeCell ref="B30:F30"/>
    <mergeCell ref="B53:F53"/>
    <mergeCell ref="A47:F47"/>
    <mergeCell ref="A48:F48"/>
    <mergeCell ref="B32:F32"/>
    <mergeCell ref="B31:F31"/>
    <mergeCell ref="B36:F36"/>
    <mergeCell ref="B34:F34"/>
    <mergeCell ref="B35:F35"/>
    <mergeCell ref="A40:F44"/>
    <mergeCell ref="A1:F1"/>
    <mergeCell ref="A2:F2"/>
    <mergeCell ref="A3:B3"/>
    <mergeCell ref="A4:B4"/>
    <mergeCell ref="A5:B5"/>
    <mergeCell ref="C5:D5"/>
    <mergeCell ref="E5:F5"/>
    <mergeCell ref="C3:D3"/>
    <mergeCell ref="E3:F3"/>
    <mergeCell ref="E4:F4"/>
    <mergeCell ref="C4:D4"/>
  </mergeCells>
  <conditionalFormatting sqref="A8:B8 B18:E18 C4:D4 C6:D6 C19:E19">
    <cfRule type="cellIs" dxfId="174" priority="37" operator="notEqual">
      <formula>""</formula>
    </cfRule>
  </conditionalFormatting>
  <conditionalFormatting sqref="B33:F37">
    <cfRule type="cellIs" dxfId="173" priority="36" operator="notEqual">
      <formula>""</formula>
    </cfRule>
  </conditionalFormatting>
  <conditionalFormatting sqref="B53:F53 C52:F52">
    <cfRule type="cellIs" dxfId="172" priority="35" operator="notEqual">
      <formula>""</formula>
    </cfRule>
  </conditionalFormatting>
  <conditionalFormatting sqref="H167">
    <cfRule type="cellIs" dxfId="171" priority="34" operator="notEqual">
      <formula>""</formula>
    </cfRule>
  </conditionalFormatting>
  <conditionalFormatting sqref="H248">
    <cfRule type="cellIs" dxfId="170" priority="33" operator="notEqual">
      <formula>""</formula>
    </cfRule>
  </conditionalFormatting>
  <conditionalFormatting sqref="H328">
    <cfRule type="cellIs" dxfId="169" priority="32" operator="notEqual">
      <formula>""</formula>
    </cfRule>
  </conditionalFormatting>
  <conditionalFormatting sqref="H421">
    <cfRule type="cellIs" dxfId="168" priority="31" operator="notEqual">
      <formula>""</formula>
    </cfRule>
  </conditionalFormatting>
  <conditionalFormatting sqref="H516">
    <cfRule type="cellIs" dxfId="167" priority="30" operator="notEqual">
      <formula>""</formula>
    </cfRule>
  </conditionalFormatting>
  <conditionalFormatting sqref="H704">
    <cfRule type="cellIs" dxfId="166" priority="28" operator="notEqual">
      <formula>""</formula>
    </cfRule>
  </conditionalFormatting>
  <conditionalFormatting sqref="H798">
    <cfRule type="cellIs" dxfId="165" priority="27" operator="notEqual">
      <formula>""</formula>
    </cfRule>
  </conditionalFormatting>
  <conditionalFormatting sqref="H892">
    <cfRule type="cellIs" dxfId="164" priority="26" operator="notEqual">
      <formula>""</formula>
    </cfRule>
  </conditionalFormatting>
  <conditionalFormatting sqref="H986">
    <cfRule type="cellIs" dxfId="163" priority="25" operator="notEqual">
      <formula>""</formula>
    </cfRule>
  </conditionalFormatting>
  <conditionalFormatting sqref="H610">
    <cfRule type="cellIs" dxfId="162" priority="24" operator="notEqual">
      <formula>""</formula>
    </cfRule>
  </conditionalFormatting>
  <conditionalFormatting sqref="A4:B4">
    <cfRule type="cellIs" dxfId="161" priority="23" operator="notEqual">
      <formula>""</formula>
    </cfRule>
  </conditionalFormatting>
  <conditionalFormatting sqref="E4:F4">
    <cfRule type="cellIs" dxfId="160" priority="22" operator="notEqual">
      <formula>""</formula>
    </cfRule>
    <cfRule type="cellIs" dxfId="159" priority="3" operator="equal">
      <formula>""</formula>
    </cfRule>
    <cfRule type="cellIs" dxfId="158" priority="4" operator="lessThanOrEqual">
      <formula>35431</formula>
    </cfRule>
  </conditionalFormatting>
  <conditionalFormatting sqref="A6:B6">
    <cfRule type="cellIs" dxfId="157" priority="21" operator="notEqual">
      <formula>""</formula>
    </cfRule>
  </conditionalFormatting>
  <conditionalFormatting sqref="E6:F6">
    <cfRule type="cellIs" dxfId="156" priority="20" operator="notEqual">
      <formula>""</formula>
    </cfRule>
  </conditionalFormatting>
  <conditionalFormatting sqref="C8:D8">
    <cfRule type="cellIs" dxfId="155" priority="19" operator="notEqual">
      <formula>""</formula>
    </cfRule>
  </conditionalFormatting>
  <conditionalFormatting sqref="E8:F8">
    <cfRule type="cellIs" dxfId="154" priority="1" operator="equal">
      <formula>""</formula>
    </cfRule>
    <cfRule type="cellIs" dxfId="153" priority="18" operator="lessThan">
      <formula>1840</formula>
    </cfRule>
    <cfRule type="cellIs" dxfId="152" priority="2" operator="greaterThan">
      <formula>1839</formula>
    </cfRule>
  </conditionalFormatting>
  <conditionalFormatting sqref="A13:F13">
    <cfRule type="cellIs" dxfId="151" priority="16" operator="notEqual">
      <formula>""</formula>
    </cfRule>
  </conditionalFormatting>
  <conditionalFormatting sqref="A15:F15">
    <cfRule type="cellIs" dxfId="150" priority="15" operator="notEqual">
      <formula>""</formula>
    </cfRule>
  </conditionalFormatting>
  <conditionalFormatting sqref="B19">
    <cfRule type="cellIs" dxfId="149" priority="14" operator="notEqual">
      <formula>""</formula>
    </cfRule>
  </conditionalFormatting>
  <conditionalFormatting sqref="A30:F30 B31:F32">
    <cfRule type="cellIs" dxfId="148" priority="13" operator="notEqual">
      <formula>""</formula>
    </cfRule>
  </conditionalFormatting>
  <conditionalFormatting sqref="A52:B52">
    <cfRule type="cellIs" dxfId="147" priority="12" operator="notEqual">
      <formula>""</formula>
    </cfRule>
  </conditionalFormatting>
  <conditionalFormatting sqref="A10:B10">
    <cfRule type="cellIs" dxfId="146" priority="11" operator="notEqual">
      <formula>""</formula>
    </cfRule>
  </conditionalFormatting>
  <conditionalFormatting sqref="C10:D10">
    <cfRule type="cellIs" dxfId="145" priority="10" operator="notEqual">
      <formula>""</formula>
    </cfRule>
  </conditionalFormatting>
  <conditionalFormatting sqref="E10:F10">
    <cfRule type="cellIs" dxfId="144" priority="9" operator="notEqual">
      <formula>""</formula>
    </cfRule>
  </conditionalFormatting>
  <conditionalFormatting sqref="A40">
    <cfRule type="cellIs" dxfId="143" priority="8" operator="notEqual">
      <formula>""</formula>
    </cfRule>
  </conditionalFormatting>
  <conditionalFormatting sqref="A22">
    <cfRule type="cellIs" dxfId="142" priority="7" operator="notEqual">
      <formula>""</formula>
    </cfRule>
  </conditionalFormatting>
  <conditionalFormatting sqref="A56">
    <cfRule type="cellIs" dxfId="141" priority="6" operator="notEqual">
      <formula>""</formula>
    </cfRule>
  </conditionalFormatting>
  <conditionalFormatting sqref="A31:A37">
    <cfRule type="cellIs" dxfId="140" priority="5" operator="notEqual">
      <formula>""</formula>
    </cfRule>
  </conditionalFormatting>
  <dataValidations count="8">
    <dataValidation type="whole" allowBlank="1" showInputMessage="1" showErrorMessage="1" sqref="E9">
      <formula1>1000</formula1>
      <formula2>9999</formula2>
    </dataValidation>
    <dataValidation type="list" allowBlank="1" showInputMessage="1" showErrorMessage="1" sqref="A8:B8">
      <formula1>BuildingTypeList</formula1>
    </dataValidation>
    <dataValidation type="list" allowBlank="1" showInputMessage="1" showErrorMessage="1" sqref="E15">
      <formula1>StateList</formula1>
    </dataValidation>
    <dataValidation type="list" allowBlank="1" showInputMessage="1" showErrorMessage="1" sqref="C6:D6">
      <formula1>BuildingUsageList</formula1>
    </dataValidation>
    <dataValidation type="list" allowBlank="1" showInputMessage="1" showErrorMessage="1" sqref="C4:D4">
      <formula1>FacilityOwnedByList</formula1>
    </dataValidation>
    <dataValidation type="decimal" operator="greaterThan" allowBlank="1" showInputMessage="1" showErrorMessage="1" errorTitle="Square Footage" error="Square Footage must numeric." sqref="E6:F6">
      <formula1>0</formula1>
    </dataValidation>
    <dataValidation type="decimal" operator="greaterThan" allowBlank="1" showInputMessage="1" showErrorMessage="1" errorTitle="Population Error" error="Population must be numeric." sqref="C8:D8">
      <formula1>0</formula1>
    </dataValidation>
    <dataValidation type="whole" allowBlank="1" showInputMessage="1" showErrorMessage="1" errorTitle="Year Built Error" error="Year Built must be numeric." sqref="E8:F8">
      <formula1>1000</formula1>
      <formula2>9999</formula2>
    </dataValidation>
  </dataValidations>
  <pageMargins left="0.7" right="0.7" top="0.7" bottom="0.7" header="0.3" footer="0.3"/>
  <pageSetup scale="42" orientation="landscape" horizontalDpi="4294967293" verticalDpi="4294967293" r:id="rId1"/>
  <headerFooter>
    <oddHeader>&amp;CFile: &amp;F    ::    Sheet: &amp;A&amp;R&amp;P  of  &amp;N</oddHeader>
  </headerFooter>
  <rowBreaks count="22" manualBreakCount="22">
    <brk id="61" max="11" man="1"/>
    <brk id="112" max="11" man="1"/>
    <brk id="159" max="11" man="1"/>
    <brk id="199" max="11" man="1"/>
    <brk id="244" max="11" man="1"/>
    <brk id="279" max="11" man="1"/>
    <brk id="325" max="11" man="1"/>
    <brk id="360" max="11" man="1"/>
    <brk id="418" max="11" man="1"/>
    <brk id="454" max="11" man="1"/>
    <brk id="513" max="11" man="1"/>
    <brk id="548" max="11" man="1"/>
    <brk id="606" max="11" man="1"/>
    <brk id="642" max="11" man="1"/>
    <brk id="701" max="11" man="1"/>
    <brk id="736" max="11" man="1"/>
    <brk id="795" max="11" man="1"/>
    <brk id="830" max="11" man="1"/>
    <brk id="889" max="11" man="1"/>
    <brk id="924" max="11" man="1"/>
    <brk id="983" max="11" man="1"/>
    <brk id="1018" max="11" man="1"/>
  </rowBreaks>
  <ignoredErrors>
    <ignoredError sqref="K169:K180 K182:K193" evalError="1"/>
    <ignoredError sqref="C169 C170:C180 C182:C193 C988:C999 C1001:C1012 C894:C905 C907:C918 C800:C811 C813:C824 C706:C717 C719:C730 C625:C636 C612:C623 C531:C542 C518:C529 C423:C434 C436:C447 C343:C354 C330:C341 C263:C274 C250:C261" unlockedFormula="1"/>
  </ignoredError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8"/>
  <sheetViews>
    <sheetView zoomScale="90" zoomScaleNormal="90" zoomScaleSheetLayoutView="30" zoomScalePageLayoutView="90" workbookViewId="0">
      <selection activeCell="I11" sqref="I11"/>
    </sheetView>
  </sheetViews>
  <sheetFormatPr defaultColWidth="8.85546875" defaultRowHeight="15" x14ac:dyDescent="0.25"/>
  <cols>
    <col min="1" max="1" width="22.140625" style="191" customWidth="1"/>
    <col min="2" max="2" width="16" style="191" customWidth="1"/>
    <col min="3" max="3" width="17.28515625" style="191" customWidth="1"/>
    <col min="4" max="4" width="19.7109375" style="191" customWidth="1"/>
    <col min="5" max="5" width="17.85546875" style="191" customWidth="1"/>
    <col min="6" max="6" width="23" style="191" customWidth="1"/>
    <col min="7" max="7" width="31.28515625" style="191" customWidth="1"/>
    <col min="8" max="8" width="27.140625" style="191" bestFit="1" customWidth="1"/>
    <col min="9" max="9" width="22.140625" style="82" bestFit="1" customWidth="1"/>
    <col min="10" max="10" width="23.85546875" style="191" bestFit="1" customWidth="1"/>
    <col min="11" max="11" width="23.42578125" style="191" bestFit="1" customWidth="1"/>
    <col min="12" max="12" width="20" style="191" bestFit="1" customWidth="1"/>
    <col min="13" max="13" width="18.140625" style="191" customWidth="1"/>
    <col min="14" max="14" width="5.42578125" style="191" customWidth="1"/>
    <col min="15" max="15" width="23.7109375" style="191" customWidth="1"/>
    <col min="16" max="16" width="19.28515625" style="191" bestFit="1" customWidth="1"/>
    <col min="17" max="17" width="21.42578125" style="191" bestFit="1" customWidth="1"/>
    <col min="18" max="18" width="17.140625" style="191" bestFit="1" customWidth="1"/>
    <col min="19" max="16384" width="8.85546875" style="191"/>
  </cols>
  <sheetData>
    <row r="1" spans="1:9" ht="20.100000000000001" customHeight="1" x14ac:dyDescent="0.35">
      <c r="A1" s="216" t="s">
        <v>20</v>
      </c>
      <c r="B1" s="217"/>
      <c r="C1" s="217"/>
      <c r="D1" s="217"/>
      <c r="E1" s="217"/>
      <c r="F1" s="218"/>
      <c r="H1" s="67"/>
    </row>
    <row r="2" spans="1:9" ht="20.100000000000001" customHeight="1" x14ac:dyDescent="0.3">
      <c r="A2" s="219" t="s">
        <v>21</v>
      </c>
      <c r="B2" s="220"/>
      <c r="C2" s="220"/>
      <c r="D2" s="220"/>
      <c r="E2" s="220"/>
      <c r="F2" s="221"/>
      <c r="H2" s="67"/>
    </row>
    <row r="3" spans="1:9" s="83" customFormat="1" ht="19.5" customHeight="1" x14ac:dyDescent="0.3">
      <c r="A3" s="222" t="s">
        <v>210</v>
      </c>
      <c r="B3" s="223"/>
      <c r="C3" s="228" t="s">
        <v>70</v>
      </c>
      <c r="D3" s="229"/>
      <c r="E3" s="230" t="str">
        <f>IF(Date&gt;35431,"Date (mm/dd/yyyy)","Date (mm/dd/yyyy) - Post 1996")</f>
        <v>Date (mm/dd/yyyy) - Post 1996</v>
      </c>
      <c r="F3" s="231"/>
      <c r="I3" s="76"/>
    </row>
    <row r="4" spans="1:9" s="90" customFormat="1" ht="22.5" customHeight="1" x14ac:dyDescent="0.3">
      <c r="A4" s="224"/>
      <c r="B4" s="225"/>
      <c r="C4" s="234"/>
      <c r="D4" s="235"/>
      <c r="E4" s="232"/>
      <c r="F4" s="233"/>
    </row>
    <row r="5" spans="1:9" s="83" customFormat="1" ht="18.75" customHeight="1" x14ac:dyDescent="0.3">
      <c r="A5" s="222" t="s">
        <v>209</v>
      </c>
      <c r="B5" s="223"/>
      <c r="C5" s="226" t="s">
        <v>55</v>
      </c>
      <c r="D5" s="223"/>
      <c r="E5" s="226" t="s">
        <v>39</v>
      </c>
      <c r="F5" s="227"/>
      <c r="H5" s="67"/>
      <c r="I5" s="76"/>
    </row>
    <row r="6" spans="1:9" s="83" customFormat="1" ht="23.25" customHeight="1" x14ac:dyDescent="0.3">
      <c r="A6" s="224"/>
      <c r="B6" s="225"/>
      <c r="C6" s="287"/>
      <c r="D6" s="280"/>
      <c r="E6" s="294"/>
      <c r="F6" s="295"/>
      <c r="H6" s="67"/>
      <c r="I6" s="76"/>
    </row>
    <row r="7" spans="1:9" s="83" customFormat="1" ht="20.100000000000001" customHeight="1" x14ac:dyDescent="0.3">
      <c r="A7" s="291" t="s">
        <v>72</v>
      </c>
      <c r="B7" s="292"/>
      <c r="C7" s="293" t="s">
        <v>23</v>
      </c>
      <c r="D7" s="293"/>
      <c r="E7" s="245" t="str">
        <f>IF(YearBuilt&gt;1839,"Year Built","Year Built - Post 1839")</f>
        <v>Year Built - Post 1839</v>
      </c>
      <c r="F7" s="284"/>
      <c r="H7" s="126" t="s">
        <v>194</v>
      </c>
      <c r="I7" s="141">
        <v>3.3</v>
      </c>
    </row>
    <row r="8" spans="1:9" s="83" customFormat="1" ht="21.75" customHeight="1" x14ac:dyDescent="0.3">
      <c r="A8" s="288"/>
      <c r="B8" s="280"/>
      <c r="C8" s="279"/>
      <c r="D8" s="280"/>
      <c r="E8" s="289"/>
      <c r="F8" s="290"/>
      <c r="I8" s="76"/>
    </row>
    <row r="9" spans="1:9" s="83" customFormat="1" ht="21.75" customHeight="1" x14ac:dyDescent="0.3">
      <c r="A9" s="281" t="s">
        <v>138</v>
      </c>
      <c r="B9" s="282"/>
      <c r="C9" s="283" t="s">
        <v>137</v>
      </c>
      <c r="D9" s="283"/>
      <c r="E9" s="285" t="s">
        <v>139</v>
      </c>
      <c r="F9" s="286"/>
      <c r="I9" s="76"/>
    </row>
    <row r="10" spans="1:9" s="83" customFormat="1" ht="21.75" customHeight="1" thickBot="1" x14ac:dyDescent="0.35">
      <c r="A10" s="279"/>
      <c r="B10" s="280"/>
      <c r="C10" s="279"/>
      <c r="D10" s="280"/>
      <c r="E10" s="277"/>
      <c r="F10" s="278"/>
      <c r="I10" s="76"/>
    </row>
    <row r="11" spans="1:9" s="83" customFormat="1" ht="19.5" customHeight="1" x14ac:dyDescent="0.3">
      <c r="A11" s="242" t="s">
        <v>52</v>
      </c>
      <c r="B11" s="243"/>
      <c r="C11" s="243"/>
      <c r="D11" s="243"/>
      <c r="E11" s="243"/>
      <c r="F11" s="244"/>
      <c r="I11" s="76"/>
    </row>
    <row r="12" spans="1:9" s="83" customFormat="1" ht="19.5" customHeight="1" x14ac:dyDescent="0.3">
      <c r="A12" s="212" t="s">
        <v>50</v>
      </c>
      <c r="B12" s="210" t="s">
        <v>51</v>
      </c>
      <c r="C12" s="77" t="s">
        <v>140</v>
      </c>
      <c r="D12" s="245" t="s">
        <v>24</v>
      </c>
      <c r="E12" s="245"/>
      <c r="F12" s="211" t="s">
        <v>25</v>
      </c>
      <c r="I12" s="76"/>
    </row>
    <row r="13" spans="1:9" s="83" customFormat="1" ht="22.5" customHeight="1" x14ac:dyDescent="0.3">
      <c r="A13" s="142"/>
      <c r="B13" s="129"/>
      <c r="C13" s="130"/>
      <c r="D13" s="252"/>
      <c r="E13" s="253"/>
      <c r="F13" s="134"/>
      <c r="I13" s="76"/>
    </row>
    <row r="14" spans="1:9" s="83" customFormat="1" ht="22.5" customHeight="1" x14ac:dyDescent="0.3">
      <c r="A14" s="246" t="s">
        <v>141</v>
      </c>
      <c r="B14" s="245"/>
      <c r="C14" s="245" t="s">
        <v>142</v>
      </c>
      <c r="D14" s="245"/>
      <c r="E14" s="210" t="s">
        <v>143</v>
      </c>
      <c r="F14" s="211" t="s">
        <v>144</v>
      </c>
      <c r="G14" s="237"/>
      <c r="H14" s="238"/>
      <c r="I14" s="76"/>
    </row>
    <row r="15" spans="1:9" s="83" customFormat="1" ht="22.5" customHeight="1" thickBot="1" x14ac:dyDescent="0.35">
      <c r="A15" s="256"/>
      <c r="B15" s="257"/>
      <c r="C15" s="254"/>
      <c r="D15" s="255"/>
      <c r="E15" s="213"/>
      <c r="F15" s="131"/>
      <c r="I15" s="76"/>
    </row>
    <row r="16" spans="1:9" s="83" customFormat="1" ht="22.5" customHeight="1" x14ac:dyDescent="0.3">
      <c r="A16" s="55"/>
      <c r="B16" s="53"/>
      <c r="C16" s="247"/>
      <c r="D16" s="248"/>
      <c r="E16" s="248"/>
      <c r="F16" s="249"/>
      <c r="I16" s="76"/>
    </row>
    <row r="17" spans="1:9" s="83" customFormat="1" ht="42" customHeight="1" x14ac:dyDescent="0.3">
      <c r="A17" s="250" t="s">
        <v>40</v>
      </c>
      <c r="B17" s="210" t="s">
        <v>26</v>
      </c>
      <c r="C17" s="210" t="s">
        <v>27</v>
      </c>
      <c r="D17" s="47" t="s">
        <v>28</v>
      </c>
      <c r="E17" s="210" t="s">
        <v>29</v>
      </c>
      <c r="F17" s="124"/>
      <c r="I17" s="76"/>
    </row>
    <row r="18" spans="1:9" s="83" customFormat="1" ht="25.5" customHeight="1" x14ac:dyDescent="0.3">
      <c r="A18" s="251"/>
      <c r="B18" s="132"/>
      <c r="C18" s="132"/>
      <c r="D18" s="132"/>
      <c r="E18" s="132"/>
      <c r="F18" s="125" t="s">
        <v>22</v>
      </c>
      <c r="I18" s="76"/>
    </row>
    <row r="19" spans="1:9" s="83" customFormat="1" ht="56.25" customHeight="1" x14ac:dyDescent="0.3">
      <c r="A19" s="212" t="s">
        <v>41</v>
      </c>
      <c r="B19" s="132"/>
      <c r="C19" s="132"/>
      <c r="D19" s="132"/>
      <c r="E19" s="198"/>
      <c r="F19" s="125" t="s">
        <v>22</v>
      </c>
      <c r="I19" s="76"/>
    </row>
    <row r="20" spans="1:9" s="83" customFormat="1" ht="22.5" customHeight="1" x14ac:dyDescent="0.3">
      <c r="A20" s="111"/>
      <c r="B20" s="112"/>
      <c r="C20" s="112"/>
      <c r="D20" s="112"/>
      <c r="E20" s="112"/>
      <c r="F20" s="113"/>
      <c r="I20" s="76"/>
    </row>
    <row r="21" spans="1:9" s="83" customFormat="1" ht="22.5" customHeight="1" x14ac:dyDescent="0.3">
      <c r="A21" s="267" t="s">
        <v>193</v>
      </c>
      <c r="B21" s="268"/>
      <c r="C21" s="112"/>
      <c r="D21" s="112"/>
      <c r="E21" s="112"/>
      <c r="F21" s="113"/>
      <c r="I21" s="76"/>
    </row>
    <row r="22" spans="1:9" s="83" customFormat="1" ht="22.5" customHeight="1" x14ac:dyDescent="0.3">
      <c r="A22" s="258"/>
      <c r="B22" s="259"/>
      <c r="C22" s="259"/>
      <c r="D22" s="259"/>
      <c r="E22" s="259"/>
      <c r="F22" s="260"/>
      <c r="I22" s="76"/>
    </row>
    <row r="23" spans="1:9" s="83" customFormat="1" ht="22.5" customHeight="1" x14ac:dyDescent="0.3">
      <c r="A23" s="261"/>
      <c r="B23" s="262"/>
      <c r="C23" s="262"/>
      <c r="D23" s="262"/>
      <c r="E23" s="262"/>
      <c r="F23" s="263"/>
      <c r="I23" s="76"/>
    </row>
    <row r="24" spans="1:9" s="83" customFormat="1" ht="22.5" customHeight="1" x14ac:dyDescent="0.3">
      <c r="A24" s="261"/>
      <c r="B24" s="262"/>
      <c r="C24" s="262"/>
      <c r="D24" s="262"/>
      <c r="E24" s="262"/>
      <c r="F24" s="263"/>
      <c r="I24" s="76"/>
    </row>
    <row r="25" spans="1:9" s="83" customFormat="1" ht="22.5" customHeight="1" x14ac:dyDescent="0.3">
      <c r="A25" s="261"/>
      <c r="B25" s="262"/>
      <c r="C25" s="262"/>
      <c r="D25" s="262"/>
      <c r="E25" s="262"/>
      <c r="F25" s="263"/>
      <c r="I25" s="76"/>
    </row>
    <row r="26" spans="1:9" s="83" customFormat="1" ht="22.5" customHeight="1" x14ac:dyDescent="0.3">
      <c r="A26" s="264"/>
      <c r="B26" s="265"/>
      <c r="C26" s="265"/>
      <c r="D26" s="265"/>
      <c r="E26" s="265"/>
      <c r="F26" s="266"/>
      <c r="I26" s="76"/>
    </row>
    <row r="27" spans="1:9" s="83" customFormat="1" ht="22.5" customHeight="1" x14ac:dyDescent="0.3">
      <c r="A27" s="111"/>
      <c r="B27" s="112"/>
      <c r="C27" s="112"/>
      <c r="D27" s="112"/>
      <c r="E27" s="112"/>
      <c r="F27" s="113"/>
      <c r="I27" s="76"/>
    </row>
    <row r="28" spans="1:9" s="83" customFormat="1" ht="22.5" customHeight="1" thickBot="1" x14ac:dyDescent="0.35">
      <c r="A28" s="143" t="s">
        <v>156</v>
      </c>
      <c r="B28" s="72"/>
      <c r="C28" s="51"/>
      <c r="D28" s="51"/>
      <c r="E28" s="112"/>
      <c r="F28" s="113"/>
      <c r="I28" s="76"/>
    </row>
    <row r="29" spans="1:9" s="83" customFormat="1" ht="22.5" customHeight="1" thickBot="1" x14ac:dyDescent="0.35">
      <c r="A29" s="116" t="s">
        <v>164</v>
      </c>
      <c r="B29" s="239" t="s">
        <v>157</v>
      </c>
      <c r="C29" s="240"/>
      <c r="D29" s="240"/>
      <c r="E29" s="240"/>
      <c r="F29" s="241"/>
      <c r="I29" s="76"/>
    </row>
    <row r="30" spans="1:9" s="83" customFormat="1" ht="22.5" customHeight="1" x14ac:dyDescent="0.3">
      <c r="A30" s="207"/>
      <c r="B30" s="269"/>
      <c r="C30" s="269"/>
      <c r="D30" s="269"/>
      <c r="E30" s="269"/>
      <c r="F30" s="270"/>
      <c r="I30" s="76"/>
    </row>
    <row r="31" spans="1:9" s="83" customFormat="1" ht="22.5" customHeight="1" x14ac:dyDescent="0.3">
      <c r="A31" s="207"/>
      <c r="B31" s="269"/>
      <c r="C31" s="269"/>
      <c r="D31" s="269"/>
      <c r="E31" s="269"/>
      <c r="F31" s="270"/>
      <c r="I31" s="76"/>
    </row>
    <row r="32" spans="1:9" s="83" customFormat="1" ht="22.5" customHeight="1" x14ac:dyDescent="0.3">
      <c r="A32" s="207"/>
      <c r="B32" s="269"/>
      <c r="C32" s="269"/>
      <c r="D32" s="269"/>
      <c r="E32" s="269"/>
      <c r="F32" s="270"/>
      <c r="I32" s="76"/>
    </row>
    <row r="33" spans="1:9" s="83" customFormat="1" ht="22.5" customHeight="1" x14ac:dyDescent="0.3">
      <c r="A33" s="207"/>
      <c r="B33" s="269"/>
      <c r="C33" s="269"/>
      <c r="D33" s="269"/>
      <c r="E33" s="269"/>
      <c r="F33" s="270"/>
      <c r="I33" s="76"/>
    </row>
    <row r="34" spans="1:9" s="83" customFormat="1" ht="22.5" customHeight="1" x14ac:dyDescent="0.3">
      <c r="A34" s="207"/>
      <c r="B34" s="269"/>
      <c r="C34" s="269"/>
      <c r="D34" s="269"/>
      <c r="E34" s="269"/>
      <c r="F34" s="270"/>
      <c r="I34" s="76"/>
    </row>
    <row r="35" spans="1:9" s="83" customFormat="1" ht="22.5" customHeight="1" x14ac:dyDescent="0.3">
      <c r="A35" s="207"/>
      <c r="B35" s="269"/>
      <c r="C35" s="269"/>
      <c r="D35" s="269"/>
      <c r="E35" s="269"/>
      <c r="F35" s="270"/>
      <c r="I35" s="76"/>
    </row>
    <row r="36" spans="1:9" s="83" customFormat="1" ht="22.5" customHeight="1" x14ac:dyDescent="0.3">
      <c r="A36" s="207"/>
      <c r="B36" s="269"/>
      <c r="C36" s="269"/>
      <c r="D36" s="269"/>
      <c r="E36" s="269"/>
      <c r="F36" s="270"/>
      <c r="I36" s="76"/>
    </row>
    <row r="37" spans="1:9" s="83" customFormat="1" ht="22.5" customHeight="1" x14ac:dyDescent="0.3">
      <c r="A37" s="207"/>
      <c r="B37" s="269"/>
      <c r="C37" s="269"/>
      <c r="D37" s="269"/>
      <c r="E37" s="269"/>
      <c r="F37" s="270"/>
      <c r="I37" s="76"/>
    </row>
    <row r="38" spans="1:9" s="83" customFormat="1" ht="22.5" customHeight="1" x14ac:dyDescent="0.3">
      <c r="A38" s="117"/>
      <c r="B38" s="114"/>
      <c r="C38" s="114"/>
      <c r="D38" s="114"/>
      <c r="E38" s="114"/>
      <c r="F38" s="115"/>
      <c r="I38" s="76"/>
    </row>
    <row r="39" spans="1:9" s="83" customFormat="1" ht="22.5" customHeight="1" x14ac:dyDescent="0.3">
      <c r="A39" s="189" t="s">
        <v>195</v>
      </c>
      <c r="B39" s="114"/>
      <c r="C39" s="114"/>
      <c r="D39" s="114"/>
      <c r="E39" s="114"/>
      <c r="F39" s="115"/>
      <c r="I39" s="76"/>
    </row>
    <row r="40" spans="1:9" s="83" customFormat="1" ht="22.5" customHeight="1" x14ac:dyDescent="0.3">
      <c r="A40" s="258"/>
      <c r="B40" s="259"/>
      <c r="C40" s="259"/>
      <c r="D40" s="259"/>
      <c r="E40" s="259"/>
      <c r="F40" s="260"/>
      <c r="I40" s="76"/>
    </row>
    <row r="41" spans="1:9" s="83" customFormat="1" ht="22.5" customHeight="1" x14ac:dyDescent="0.3">
      <c r="A41" s="261"/>
      <c r="B41" s="262"/>
      <c r="C41" s="262"/>
      <c r="D41" s="262"/>
      <c r="E41" s="262"/>
      <c r="F41" s="263"/>
      <c r="I41" s="76"/>
    </row>
    <row r="42" spans="1:9" s="83" customFormat="1" ht="22.5" customHeight="1" x14ac:dyDescent="0.3">
      <c r="A42" s="261"/>
      <c r="B42" s="262"/>
      <c r="C42" s="262"/>
      <c r="D42" s="262"/>
      <c r="E42" s="262"/>
      <c r="F42" s="263"/>
      <c r="I42" s="76"/>
    </row>
    <row r="43" spans="1:9" s="83" customFormat="1" ht="22.5" customHeight="1" x14ac:dyDescent="0.3">
      <c r="A43" s="261"/>
      <c r="B43" s="262"/>
      <c r="C43" s="262"/>
      <c r="D43" s="262"/>
      <c r="E43" s="262"/>
      <c r="F43" s="263"/>
      <c r="I43" s="76"/>
    </row>
    <row r="44" spans="1:9" s="83" customFormat="1" ht="22.5" customHeight="1" x14ac:dyDescent="0.3">
      <c r="A44" s="264"/>
      <c r="B44" s="265"/>
      <c r="C44" s="265"/>
      <c r="D44" s="265"/>
      <c r="E44" s="265"/>
      <c r="F44" s="266"/>
      <c r="I44" s="76"/>
    </row>
    <row r="45" spans="1:9" s="83" customFormat="1" ht="20.100000000000001" customHeight="1" x14ac:dyDescent="0.3">
      <c r="A45" s="50"/>
      <c r="B45" s="51"/>
      <c r="C45" s="51"/>
      <c r="D45" s="51"/>
      <c r="E45" s="51"/>
      <c r="F45" s="52"/>
      <c r="I45" s="76"/>
    </row>
    <row r="46" spans="1:9" s="83" customFormat="1" ht="21.75" customHeight="1" x14ac:dyDescent="0.3">
      <c r="A46" s="45" t="s">
        <v>30</v>
      </c>
      <c r="B46" s="53"/>
      <c r="C46" s="53"/>
      <c r="D46" s="53"/>
      <c r="E46" s="53"/>
      <c r="F46" s="54"/>
      <c r="I46" s="76"/>
    </row>
    <row r="47" spans="1:9" s="83" customFormat="1" ht="46.5" customHeight="1" x14ac:dyDescent="0.3">
      <c r="A47" s="274" t="s">
        <v>38</v>
      </c>
      <c r="B47" s="275"/>
      <c r="C47" s="275"/>
      <c r="D47" s="275"/>
      <c r="E47" s="275"/>
      <c r="F47" s="276"/>
      <c r="I47" s="76"/>
    </row>
    <row r="48" spans="1:9" s="83" customFormat="1" ht="26.25" customHeight="1" x14ac:dyDescent="0.3">
      <c r="A48" s="274" t="s">
        <v>48</v>
      </c>
      <c r="B48" s="275"/>
      <c r="C48" s="275"/>
      <c r="D48" s="275"/>
      <c r="E48" s="275"/>
      <c r="F48" s="276"/>
      <c r="I48" s="76"/>
    </row>
    <row r="49" spans="1:9" s="83" customFormat="1" ht="21" customHeight="1" x14ac:dyDescent="0.3">
      <c r="A49" s="55"/>
      <c r="B49" s="53"/>
      <c r="C49" s="53"/>
      <c r="D49" s="53"/>
      <c r="E49" s="53"/>
      <c r="F49" s="54"/>
      <c r="I49" s="76"/>
    </row>
    <row r="50" spans="1:9" s="83" customFormat="1" ht="30" customHeight="1" x14ac:dyDescent="0.3">
      <c r="A50" s="212" t="s">
        <v>31</v>
      </c>
      <c r="B50" s="210" t="s">
        <v>32</v>
      </c>
      <c r="C50" s="210" t="s">
        <v>33</v>
      </c>
      <c r="D50" s="210" t="s">
        <v>34</v>
      </c>
      <c r="E50" s="210" t="s">
        <v>35</v>
      </c>
      <c r="F50" s="211" t="s">
        <v>36</v>
      </c>
      <c r="I50" s="76"/>
    </row>
    <row r="51" spans="1:9" s="83" customFormat="1" ht="29.25" customHeight="1" x14ac:dyDescent="0.3">
      <c r="A51" s="56" t="s">
        <v>42</v>
      </c>
      <c r="B51" s="57" t="s">
        <v>43</v>
      </c>
      <c r="C51" s="57" t="s">
        <v>44</v>
      </c>
      <c r="D51" s="57" t="s">
        <v>45</v>
      </c>
      <c r="E51" s="58" t="s">
        <v>46</v>
      </c>
      <c r="F51" s="48" t="s">
        <v>47</v>
      </c>
      <c r="I51" s="76"/>
    </row>
    <row r="52" spans="1:9" s="83" customFormat="1" ht="30.75" customHeight="1" x14ac:dyDescent="0.3">
      <c r="A52" s="168"/>
      <c r="B52" s="169"/>
      <c r="C52" s="135"/>
      <c r="D52" s="135"/>
      <c r="E52" s="136"/>
      <c r="F52" s="134"/>
      <c r="I52" s="76"/>
    </row>
    <row r="53" spans="1:9" s="83" customFormat="1" ht="41.25" customHeight="1" thickBot="1" x14ac:dyDescent="0.35">
      <c r="A53" s="133" t="s">
        <v>37</v>
      </c>
      <c r="B53" s="271"/>
      <c r="C53" s="272"/>
      <c r="D53" s="272"/>
      <c r="E53" s="272"/>
      <c r="F53" s="273"/>
      <c r="I53" s="76"/>
    </row>
    <row r="54" spans="1:9" ht="20.100000000000001" customHeight="1" x14ac:dyDescent="0.25"/>
    <row r="55" spans="1:9" ht="20.100000000000001" customHeight="1" x14ac:dyDescent="0.3">
      <c r="A55" s="189" t="s">
        <v>199</v>
      </c>
    </row>
    <row r="56" spans="1:9" ht="20.100000000000001" customHeight="1" x14ac:dyDescent="0.25">
      <c r="A56" s="258"/>
      <c r="B56" s="259"/>
      <c r="C56" s="259"/>
      <c r="D56" s="259"/>
      <c r="E56" s="259"/>
      <c r="F56" s="260"/>
    </row>
    <row r="57" spans="1:9" ht="20.100000000000001" customHeight="1" x14ac:dyDescent="0.25">
      <c r="A57" s="261"/>
      <c r="B57" s="262"/>
      <c r="C57" s="262"/>
      <c r="D57" s="262"/>
      <c r="E57" s="262"/>
      <c r="F57" s="263"/>
    </row>
    <row r="58" spans="1:9" ht="20.100000000000001" customHeight="1" x14ac:dyDescent="0.25">
      <c r="A58" s="261"/>
      <c r="B58" s="262"/>
      <c r="C58" s="262"/>
      <c r="D58" s="262"/>
      <c r="E58" s="262"/>
      <c r="F58" s="263"/>
    </row>
    <row r="59" spans="1:9" ht="20.100000000000001" customHeight="1" x14ac:dyDescent="0.25">
      <c r="A59" s="261"/>
      <c r="B59" s="262"/>
      <c r="C59" s="262"/>
      <c r="D59" s="262"/>
      <c r="E59" s="262"/>
      <c r="F59" s="263"/>
    </row>
    <row r="60" spans="1:9" ht="20.100000000000001" customHeight="1" x14ac:dyDescent="0.25"/>
    <row r="61" spans="1:9" ht="20.100000000000001" customHeight="1" x14ac:dyDescent="0.25"/>
    <row r="62" spans="1:9" s="25" customFormat="1" ht="22.5" customHeight="1" x14ac:dyDescent="0.35">
      <c r="A62" s="300" t="str">
        <f>IF(BuildingName="","Enter Building Name Above",BuildingName)</f>
        <v>Enter Building Name Above</v>
      </c>
      <c r="B62" s="300"/>
      <c r="C62" s="300"/>
      <c r="D62" s="300"/>
      <c r="E62" s="300"/>
      <c r="F62" s="300"/>
      <c r="I62" s="26"/>
    </row>
    <row r="63" spans="1:9" s="25" customFormat="1" ht="22.5" customHeight="1" thickBot="1" x14ac:dyDescent="0.4">
      <c r="A63" s="24"/>
      <c r="I63" s="26"/>
    </row>
    <row r="64" spans="1:9" s="25" customFormat="1" ht="22.5" customHeight="1" thickBot="1" x14ac:dyDescent="0.4">
      <c r="A64" s="24" t="s">
        <v>155</v>
      </c>
      <c r="B64" s="27"/>
      <c r="C64" s="27"/>
      <c r="D64" s="127">
        <f>SquareFeet</f>
        <v>0</v>
      </c>
      <c r="I64" s="26"/>
    </row>
    <row r="65" spans="1:15" s="25" customFormat="1" ht="22.5" customHeight="1" x14ac:dyDescent="0.35">
      <c r="A65" s="24"/>
      <c r="B65" s="27"/>
      <c r="C65" s="27"/>
      <c r="D65" s="28"/>
      <c r="I65" s="26"/>
    </row>
    <row r="66" spans="1:15" s="25" customFormat="1" ht="22.5" customHeight="1" x14ac:dyDescent="0.35">
      <c r="A66" s="29" t="str">
        <f>IF(C167="", "Year 1 Natural Gas Consumption (Therms)", CONCATENATE(C167, " Natural Gas Consumption (Therms)"))</f>
        <v>Year 1 Natural Gas Consumption (Therms)</v>
      </c>
      <c r="B66" s="27"/>
      <c r="C66" s="27"/>
      <c r="F66" s="30">
        <f>NGThermsTotal1</f>
        <v>0</v>
      </c>
      <c r="I66" s="26"/>
    </row>
    <row r="67" spans="1:15" s="25" customFormat="1" ht="22.5" customHeight="1" x14ac:dyDescent="0.35">
      <c r="A67" s="29" t="str">
        <f>IF(C167="", "Year 1 Natural Gas Cost ($)", CONCATENATE(C167, " Natural Gas Cost ($)"))</f>
        <v>Year 1 Natural Gas Cost ($)</v>
      </c>
      <c r="B67" s="27"/>
      <c r="C67" s="27"/>
      <c r="F67" s="31">
        <f>NGCostTotal1</f>
        <v>0</v>
      </c>
      <c r="I67" s="26"/>
      <c r="K67" s="27"/>
    </row>
    <row r="68" spans="1:15" s="25" customFormat="1" ht="22.5" customHeight="1" x14ac:dyDescent="0.35">
      <c r="A68" s="29" t="str">
        <f>IF(C248="", "Year 1 Electric Consumption (kWh)", CONCATENATE(C248, " Electric Consumption (kWh)"))</f>
        <v>Year 1 Electric Consumption (kWh)</v>
      </c>
      <c r="B68" s="27"/>
      <c r="C68" s="27"/>
      <c r="F68" s="32">
        <f>ElectrickWhTotal1</f>
        <v>0</v>
      </c>
      <c r="I68" s="26"/>
      <c r="K68" s="27"/>
    </row>
    <row r="69" spans="1:15" s="25" customFormat="1" ht="22.5" customHeight="1" x14ac:dyDescent="0.35">
      <c r="A69" s="29" t="str">
        <f>IF(C248="", "Year 1 Electric Cost ($)", CONCATENATE(C248, " Electric Cost ($)"))</f>
        <v>Year 1 Electric Cost ($)</v>
      </c>
      <c r="B69" s="27"/>
      <c r="C69" s="27"/>
      <c r="F69" s="32">
        <f>ElecCostTotal1</f>
        <v>0</v>
      </c>
      <c r="I69" s="26"/>
      <c r="K69" s="27"/>
      <c r="L69" s="28"/>
      <c r="O69" s="28"/>
    </row>
    <row r="70" spans="1:15" s="25" customFormat="1" ht="22.5" customHeight="1" x14ac:dyDescent="0.35">
      <c r="A70" s="29" t="str">
        <f>IF(C328="", "Year 1 Oil #1 Consumption (Therms)", CONCATENATE(C328, " Oil #1 Consumption (Therms)"))</f>
        <v>Year 1 Oil #1 Consumption (Therms)</v>
      </c>
      <c r="B70" s="27"/>
      <c r="C70" s="27"/>
      <c r="F70" s="30">
        <f>Oil1ThermTotal1</f>
        <v>0</v>
      </c>
      <c r="I70" s="26"/>
      <c r="K70" s="27"/>
      <c r="L70" s="28"/>
      <c r="O70" s="28"/>
    </row>
    <row r="71" spans="1:15" s="25" customFormat="1" ht="22.5" customHeight="1" x14ac:dyDescent="0.35">
      <c r="A71" s="29" t="str">
        <f>IF(C328="", "Year 1 Oil #1 Cost ($)", CONCATENATE(C328, " Oil #1 Cost ($)"))</f>
        <v>Year 1 Oil #1 Cost ($)</v>
      </c>
      <c r="B71" s="27"/>
      <c r="C71" s="27"/>
      <c r="F71" s="31">
        <f>Oil1CostTotal1</f>
        <v>0</v>
      </c>
      <c r="I71" s="26"/>
      <c r="K71" s="27"/>
      <c r="L71" s="28"/>
      <c r="O71" s="28"/>
    </row>
    <row r="72" spans="1:15" s="25" customFormat="1" ht="22.5" customHeight="1" x14ac:dyDescent="0.35">
      <c r="A72" s="29" t="str">
        <f>IF(C421="", "Year 1 Oil #2 Consumption (Therms)", CONCATENATE(C421, " Oil #2 Consumption (Therms)"))</f>
        <v>Year 1 Oil #2 Consumption (Therms)</v>
      </c>
      <c r="B72" s="27"/>
      <c r="C72" s="27"/>
      <c r="F72" s="30">
        <f>Oil2ThermTotal1</f>
        <v>0</v>
      </c>
      <c r="I72" s="26"/>
      <c r="K72" s="27"/>
      <c r="L72" s="28"/>
      <c r="O72" s="28"/>
    </row>
    <row r="73" spans="1:15" s="25" customFormat="1" ht="22.5" customHeight="1" x14ac:dyDescent="0.35">
      <c r="A73" s="29" t="str">
        <f>IF(C421="", "Year 1 Oil #2 Cost ($)", CONCATENATE(C421, " Oil #2 Cost ($)"))</f>
        <v>Year 1 Oil #2 Cost ($)</v>
      </c>
      <c r="B73" s="27"/>
      <c r="C73" s="27"/>
      <c r="F73" s="31">
        <f>Oil2CostTotal1</f>
        <v>0</v>
      </c>
      <c r="I73" s="26"/>
      <c r="K73" s="27"/>
      <c r="L73" s="28"/>
      <c r="O73" s="28"/>
    </row>
    <row r="74" spans="1:15" s="25" customFormat="1" ht="22.5" customHeight="1" x14ac:dyDescent="0.35">
      <c r="A74" s="29" t="str">
        <f>IF(C516="", "Year 1 Propane Consumption (Therms)", CONCATENATE(C516, " Propane Consumption (Therms)"))</f>
        <v>Year 1 Propane Consumption (Therms)</v>
      </c>
      <c r="B74" s="27"/>
      <c r="C74" s="27"/>
      <c r="F74" s="30">
        <f>PropThermTotal1</f>
        <v>0</v>
      </c>
      <c r="I74" s="26"/>
      <c r="K74" s="27"/>
      <c r="L74" s="28"/>
      <c r="O74" s="28"/>
    </row>
    <row r="75" spans="1:15" s="25" customFormat="1" ht="22.5" customHeight="1" x14ac:dyDescent="0.35">
      <c r="A75" s="29" t="str">
        <f>IF(C516="", "Year 1 Propane Cost ($)", CONCATENATE(C516, " Propane Cost ($)"))</f>
        <v>Year 1 Propane Cost ($)</v>
      </c>
      <c r="B75" s="27"/>
      <c r="C75" s="27"/>
      <c r="F75" s="30">
        <f>PropCostTotal1</f>
        <v>0</v>
      </c>
      <c r="I75" s="26"/>
      <c r="K75" s="27"/>
      <c r="L75" s="28"/>
      <c r="O75" s="28"/>
    </row>
    <row r="76" spans="1:15" s="25" customFormat="1" ht="22.5" customHeight="1" x14ac:dyDescent="0.35">
      <c r="A76" s="29" t="str">
        <f>IF(C610="", "Year 1 Coal Consumption (Therms)", CONCATENATE(C610, " Coal Consumption (Therms)"))</f>
        <v>Year 1 Coal Consumption (Therms)</v>
      </c>
      <c r="B76" s="27"/>
      <c r="C76" s="27"/>
      <c r="F76" s="30">
        <f>CoalThermTotal1</f>
        <v>0</v>
      </c>
      <c r="I76" s="26"/>
      <c r="K76" s="27"/>
      <c r="L76" s="28"/>
      <c r="O76" s="28"/>
    </row>
    <row r="77" spans="1:15" s="25" customFormat="1" ht="22.5" customHeight="1" x14ac:dyDescent="0.35">
      <c r="A77" s="29" t="str">
        <f>IF(C610="", "Year 1 Coal Cost ($)", CONCATENATE(C610, " Coal Cost ($)"))</f>
        <v>Year 1 Coal Cost ($)</v>
      </c>
      <c r="B77" s="27"/>
      <c r="C77" s="27"/>
      <c r="F77" s="30">
        <f>CoalCostTotal1</f>
        <v>0</v>
      </c>
      <c r="I77" s="26"/>
      <c r="K77" s="27"/>
      <c r="L77" s="28"/>
      <c r="O77" s="28"/>
    </row>
    <row r="78" spans="1:15" s="25" customFormat="1" ht="22.5" customHeight="1" x14ac:dyDescent="0.35">
      <c r="A78" s="29" t="str">
        <f>IF(C704="", "Year 1 Wood (Spruce) Consumption (Therms)", CONCATENATE(C704, " Wood (Spruce) Consumption (Therms)"))</f>
        <v>Year 1 Wood (Spruce) Consumption (Therms)</v>
      </c>
      <c r="B78" s="27"/>
      <c r="C78" s="27"/>
      <c r="F78" s="30">
        <f>SpruceThermTotal1</f>
        <v>0</v>
      </c>
      <c r="I78" s="26"/>
      <c r="K78" s="27"/>
      <c r="L78" s="28"/>
      <c r="O78" s="28"/>
    </row>
    <row r="79" spans="1:15" s="25" customFormat="1" ht="22.5" customHeight="1" x14ac:dyDescent="0.35">
      <c r="A79" s="29" t="str">
        <f>IF(C704="", "Year 1 Wood (Spruce) Cost ($)", CONCATENATE(C704, " Wood (Spruce) Cost ($)"))</f>
        <v>Year 1 Wood (Spruce) Cost ($)</v>
      </c>
      <c r="B79" s="27"/>
      <c r="C79" s="27"/>
      <c r="F79" s="30">
        <f>SpruceThermTotal1</f>
        <v>0</v>
      </c>
      <c r="I79" s="26"/>
      <c r="K79" s="27"/>
      <c r="L79" s="28"/>
      <c r="O79" s="28"/>
    </row>
    <row r="80" spans="1:15" s="25" customFormat="1" ht="22.5" customHeight="1" x14ac:dyDescent="0.35">
      <c r="A80" s="29" t="str">
        <f>IF(C798="", "Year 1 Wood (Birch) Consumption (Therms)", CONCATENATE(C798, " Wood (Birch) Consumption (Therms)"))</f>
        <v>Year 1 Wood (Birch) Consumption (Therms)</v>
      </c>
      <c r="B80" s="27"/>
      <c r="C80" s="27"/>
      <c r="F80" s="30">
        <f>BirchThermTotal1</f>
        <v>0</v>
      </c>
      <c r="I80" s="26"/>
      <c r="K80" s="27"/>
      <c r="L80" s="28"/>
      <c r="O80" s="28"/>
    </row>
    <row r="81" spans="1:15" s="25" customFormat="1" ht="22.5" customHeight="1" x14ac:dyDescent="0.35">
      <c r="A81" s="29" t="str">
        <f>IF(C798="", "Year 1 Wood (Birch) Cost ($)", CONCATENATE(C798, " Wood (Birch) Cost ($)"))</f>
        <v>Year 1 Wood (Birch) Cost ($)</v>
      </c>
      <c r="B81" s="27"/>
      <c r="C81" s="27"/>
      <c r="F81" s="30">
        <f>BirchCostTotal1</f>
        <v>0</v>
      </c>
      <c r="I81" s="26"/>
      <c r="K81" s="27"/>
      <c r="L81" s="28"/>
      <c r="O81" s="28"/>
    </row>
    <row r="82" spans="1:15" s="25" customFormat="1" ht="22.5" customHeight="1" x14ac:dyDescent="0.35">
      <c r="A82" s="29" t="str">
        <f>IF(C892="", "Year 1 Steam Consumption (Therms)", CONCATENATE(C892, " Steam Consumption (Therms)"))</f>
        <v>Year 1 Steam Consumption (Therms)</v>
      </c>
      <c r="B82" s="27"/>
      <c r="C82" s="27"/>
      <c r="F82" s="30">
        <f>SteamThermTotal1</f>
        <v>0</v>
      </c>
      <c r="I82" s="26"/>
      <c r="K82" s="27"/>
      <c r="L82" s="28"/>
      <c r="O82" s="28"/>
    </row>
    <row r="83" spans="1:15" s="25" customFormat="1" ht="22.5" customHeight="1" x14ac:dyDescent="0.35">
      <c r="A83" s="29" t="str">
        <f>IF(C892="", "Year 1 Steam Cost ($)", CONCATENATE(C892, " Steam Cost ($)"))</f>
        <v>Year 1 Steam Cost ($)</v>
      </c>
      <c r="B83" s="27"/>
      <c r="C83" s="27"/>
      <c r="F83" s="30">
        <f>SteamCostTotal1</f>
        <v>0</v>
      </c>
      <c r="I83" s="26"/>
      <c r="K83" s="27"/>
      <c r="L83" s="28"/>
      <c r="O83" s="28"/>
    </row>
    <row r="84" spans="1:15" s="25" customFormat="1" ht="22.5" customHeight="1" x14ac:dyDescent="0.35">
      <c r="A84" s="29" t="str">
        <f>IF(C986="", "Year 1 Hot Water Consumption (Therms)", CONCATENATE(C986, " Hot Water Consumption (Therms)"))</f>
        <v>Year 1 Hot Water Consumption (Therms)</v>
      </c>
      <c r="B84" s="27"/>
      <c r="C84" s="27"/>
      <c r="F84" s="30">
        <f>HWThermTotal1</f>
        <v>0</v>
      </c>
      <c r="I84" s="26"/>
      <c r="K84" s="27"/>
      <c r="L84" s="28"/>
      <c r="O84" s="28"/>
    </row>
    <row r="85" spans="1:15" s="25" customFormat="1" ht="22.5" customHeight="1" x14ac:dyDescent="0.35">
      <c r="A85" s="29" t="str">
        <f>IF(C986="", "Year 1 Hot Water Cost ($)", CONCATENATE(C986, " Hot Water Cost ($)"))</f>
        <v>Year 1 Hot Water Cost ($)</v>
      </c>
      <c r="B85" s="27"/>
      <c r="C85" s="27"/>
      <c r="F85" s="30">
        <f>HWCostTotal1</f>
        <v>0</v>
      </c>
      <c r="I85" s="26"/>
      <c r="K85" s="27"/>
      <c r="L85" s="28"/>
      <c r="O85" s="28"/>
    </row>
    <row r="86" spans="1:15" s="25" customFormat="1" ht="22.5" customHeight="1" x14ac:dyDescent="0.35">
      <c r="A86" s="303" t="s">
        <v>202</v>
      </c>
      <c r="B86" s="303"/>
      <c r="C86" s="27"/>
      <c r="F86" s="33">
        <f>((F66+F70+F74+F76+F78+F82)*100000+F68*3413)/1000</f>
        <v>0</v>
      </c>
      <c r="I86" s="26"/>
      <c r="K86" s="27"/>
      <c r="L86" s="27"/>
      <c r="O86" s="34"/>
    </row>
    <row r="87" spans="1:15" s="25" customFormat="1" ht="22.5" customHeight="1" x14ac:dyDescent="0.35">
      <c r="A87" s="303" t="s">
        <v>203</v>
      </c>
      <c r="B87" s="303"/>
      <c r="C87" s="28"/>
      <c r="F87" s="32">
        <f>F67+F69+F71+F75+F77+F79+F83</f>
        <v>0</v>
      </c>
      <c r="I87" s="26"/>
      <c r="K87" s="27"/>
      <c r="L87" s="27"/>
      <c r="O87" s="35"/>
    </row>
    <row r="88" spans="1:15" s="25" customFormat="1" ht="22.5" customHeight="1" x14ac:dyDescent="0.35">
      <c r="A88" s="236" t="s">
        <v>16</v>
      </c>
      <c r="B88" s="236"/>
      <c r="C88" s="236"/>
      <c r="I88" s="26"/>
      <c r="K88" s="27"/>
      <c r="L88" s="27"/>
      <c r="O88" s="37"/>
    </row>
    <row r="89" spans="1:15" s="25" customFormat="1" ht="22.5" customHeight="1" x14ac:dyDescent="0.35">
      <c r="B89" s="36" t="str">
        <f>IF(C167="", "Year 1 Natural Gas (kBtu/sf) ", CONCATENATE(C167, " Natural Gas (kBtu/sf) "))</f>
        <v xml:space="preserve">Year 1 Natural Gas (kBtu/sf) </v>
      </c>
      <c r="C89" s="38"/>
      <c r="D89" s="38"/>
      <c r="E89" s="38"/>
      <c r="F89" s="192" t="e">
        <f>(F66*100000)/1000/$D$64</f>
        <v>#DIV/0!</v>
      </c>
      <c r="I89" s="26"/>
      <c r="K89" s="27"/>
      <c r="L89" s="27"/>
      <c r="N89" s="37"/>
      <c r="O89" s="32"/>
    </row>
    <row r="90" spans="1:15" s="25" customFormat="1" ht="22.5" customHeight="1" x14ac:dyDescent="0.35">
      <c r="B90" s="36" t="str">
        <f>IF(C248="", "Year 1 Electricity (kBtu/sf)", CONCATENATE(C248, " Electricity (kBtu/sf)"))</f>
        <v>Year 1 Electricity (kBtu/sf)</v>
      </c>
      <c r="F90" s="192" t="e">
        <f>(F68*3413)/1000/$D$64</f>
        <v>#DIV/0!</v>
      </c>
      <c r="I90" s="26"/>
      <c r="K90" s="27"/>
      <c r="L90" s="27"/>
      <c r="N90" s="37"/>
      <c r="O90" s="39"/>
    </row>
    <row r="91" spans="1:15" s="25" customFormat="1" ht="22.5" customHeight="1" x14ac:dyDescent="0.35">
      <c r="B91" s="36" t="str">
        <f>IF(C328="", "Year 1 Oil #1 (kBtu/sf) ", CONCATENATE(C328, " Oil #1 (kBtu/sf) "))</f>
        <v xml:space="preserve">Year 1 Oil #1 (kBtu/sf) </v>
      </c>
      <c r="C91" s="38"/>
      <c r="D91" s="38"/>
      <c r="E91" s="38"/>
      <c r="F91" s="192" t="e">
        <f>(F70*100000)/1000/$D$64</f>
        <v>#DIV/0!</v>
      </c>
      <c r="I91" s="26"/>
      <c r="K91" s="27"/>
      <c r="L91" s="27"/>
      <c r="N91" s="37"/>
      <c r="O91" s="39"/>
    </row>
    <row r="92" spans="1:15" s="25" customFormat="1" ht="22.5" customHeight="1" x14ac:dyDescent="0.35">
      <c r="B92" s="36" t="str">
        <f>IF(C421="", "Year 1 Oil #2 (kBtu/sf)", CONCATENATE(C421, " Oil #2 (kBtu/sf) "))</f>
        <v>Year 1 Oil #2 (kBtu/sf)</v>
      </c>
      <c r="C92" s="38"/>
      <c r="D92" s="38"/>
      <c r="E92" s="38"/>
      <c r="F92" s="192" t="e">
        <f>(F72*100000)/1000/$D$64</f>
        <v>#DIV/0!</v>
      </c>
      <c r="I92" s="26"/>
      <c r="K92" s="27"/>
      <c r="L92" s="27"/>
      <c r="N92" s="37"/>
      <c r="O92" s="39"/>
    </row>
    <row r="93" spans="1:15" s="25" customFormat="1" ht="22.5" customHeight="1" x14ac:dyDescent="0.35">
      <c r="B93" s="36" t="str">
        <f>IF(C516="", "Year 1 Propane (kBtu/sf) ", CONCATENATE(C516, " Propane (kBtu/sf) "))</f>
        <v xml:space="preserve">Year 1 Propane (kBtu/sf) </v>
      </c>
      <c r="C93" s="38"/>
      <c r="D93" s="38"/>
      <c r="E93" s="38"/>
      <c r="F93" s="192" t="e">
        <f>(F74*100000)/1000/$D$64</f>
        <v>#DIV/0!</v>
      </c>
      <c r="I93" s="26"/>
      <c r="K93" s="27"/>
      <c r="L93" s="27"/>
      <c r="N93" s="37"/>
      <c r="O93" s="39"/>
    </row>
    <row r="94" spans="1:15" s="25" customFormat="1" ht="22.5" customHeight="1" x14ac:dyDescent="0.35">
      <c r="B94" s="36" t="str">
        <f>IF(C610="", "Year 1 Coal (kBtu/sf)", CONCATENATE(C610, " Coal (kBtu/sf)"))</f>
        <v>Year 1 Coal (kBtu/sf)</v>
      </c>
      <c r="C94" s="38"/>
      <c r="D94" s="38"/>
      <c r="E94" s="38"/>
      <c r="F94" s="192" t="e">
        <f>(F76*100000)/1000/$D$64</f>
        <v>#DIV/0!</v>
      </c>
      <c r="I94" s="26"/>
      <c r="K94" s="27"/>
      <c r="L94" s="27"/>
      <c r="N94" s="37"/>
      <c r="O94" s="39"/>
    </row>
    <row r="95" spans="1:15" s="25" customFormat="1" ht="22.5" customHeight="1" x14ac:dyDescent="0.35">
      <c r="B95" s="36" t="str">
        <f>IF(C704="", "Year 1 Wood (Spruce) (kBtu/sf)", CONCATENATE(C704, " Wood (Spruce) (kBtu/sf)"))</f>
        <v>Year 1 Wood (Spruce) (kBtu/sf)</v>
      </c>
      <c r="C95" s="38"/>
      <c r="D95" s="38"/>
      <c r="E95" s="38"/>
      <c r="F95" s="192" t="e">
        <f>(F78*100000)/1000/$D$64</f>
        <v>#DIV/0!</v>
      </c>
      <c r="I95" s="26"/>
      <c r="K95" s="27"/>
      <c r="L95" s="27"/>
      <c r="N95" s="37"/>
      <c r="O95" s="39"/>
    </row>
    <row r="96" spans="1:15" s="25" customFormat="1" ht="22.5" customHeight="1" x14ac:dyDescent="0.35">
      <c r="B96" s="36" t="str">
        <f>IF(C798="", "Year 1 Wood (Birch) (kBtu/sf)", CONCATENATE(C798, " Wood (Birch) (kBtu/sf)"))</f>
        <v>Year 1 Wood (Birch) (kBtu/sf)</v>
      </c>
      <c r="C96" s="38"/>
      <c r="D96" s="38"/>
      <c r="E96" s="38"/>
      <c r="F96" s="192" t="e">
        <f>(F80*100000)/1000/$D$64</f>
        <v>#DIV/0!</v>
      </c>
      <c r="I96" s="26"/>
      <c r="K96" s="27"/>
      <c r="L96" s="27"/>
      <c r="N96" s="37"/>
      <c r="O96" s="39"/>
    </row>
    <row r="97" spans="1:15" s="25" customFormat="1" ht="22.5" customHeight="1" x14ac:dyDescent="0.35">
      <c r="B97" s="36" t="str">
        <f>IF(C892="", "Year 1 Steam (kBtu/sf)", CONCATENATE(C892, " Steam (kBtu/sf)"))</f>
        <v>Year 1 Steam (kBtu/sf)</v>
      </c>
      <c r="C97" s="38"/>
      <c r="D97" s="38"/>
      <c r="E97" s="38"/>
      <c r="F97" s="192" t="e">
        <f>(F82*100000)/1000/$D$64</f>
        <v>#DIV/0!</v>
      </c>
      <c r="I97" s="26"/>
      <c r="K97" s="27"/>
      <c r="L97" s="27"/>
      <c r="N97" s="37"/>
      <c r="O97" s="39"/>
    </row>
    <row r="98" spans="1:15" s="25" customFormat="1" ht="22.5" customHeight="1" x14ac:dyDescent="0.35">
      <c r="B98" s="36" t="str">
        <f>IF(C986="", "Year 1 Hot Water (kBtu/sf)", CONCATENATE(C986, " Hot Water (kBtu/sf)"))</f>
        <v>Year 1 Hot Water (kBtu/sf)</v>
      </c>
      <c r="C98" s="38"/>
      <c r="D98" s="38"/>
      <c r="E98" s="38"/>
      <c r="F98" s="192" t="e">
        <f>(F84*100000)/1000/$D$64</f>
        <v>#DIV/0!</v>
      </c>
      <c r="I98" s="26"/>
      <c r="K98" s="27"/>
      <c r="L98" s="27"/>
      <c r="N98" s="37"/>
      <c r="O98" s="39"/>
    </row>
    <row r="99" spans="1:15" s="25" customFormat="1" ht="22.5" customHeight="1" x14ac:dyDescent="0.35">
      <c r="B99" s="38" t="s">
        <v>204</v>
      </c>
      <c r="C99" s="28"/>
      <c r="D99" s="37"/>
      <c r="F99" s="194" t="e">
        <f>F86/$D$64</f>
        <v>#DIV/0!</v>
      </c>
      <c r="I99" s="26"/>
    </row>
    <row r="100" spans="1:15" s="25" customFormat="1" ht="22.5" customHeight="1" x14ac:dyDescent="0.35">
      <c r="A100" s="236" t="s">
        <v>17</v>
      </c>
      <c r="B100" s="236"/>
      <c r="C100" s="236"/>
      <c r="F100" s="40"/>
      <c r="I100" s="26"/>
    </row>
    <row r="101" spans="1:15" s="25" customFormat="1" ht="22.5" customHeight="1" x14ac:dyDescent="0.35">
      <c r="B101" s="36" t="str">
        <f>IF(C167="", "Year 1 Natural Gas Cost Index ($/sf) ", CONCATENATE(C167, " Natural Gas Cost Index ($/sf) "))</f>
        <v xml:space="preserve">Year 1 Natural Gas Cost Index ($/sf) </v>
      </c>
      <c r="F101" s="41" t="e">
        <f>F67/$D$64</f>
        <v>#DIV/0!</v>
      </c>
      <c r="I101" s="26"/>
    </row>
    <row r="102" spans="1:15" s="25" customFormat="1" ht="22.5" customHeight="1" x14ac:dyDescent="0.35">
      <c r="B102" s="36" t="str">
        <f>IF(C248="", "Year 1 Electric Cost Index ($/sf)", CONCATENATE(C248, " Electric Cost Index ($/sf)"))</f>
        <v>Year 1 Electric Cost Index ($/sf)</v>
      </c>
      <c r="F102" s="41" t="e">
        <f>F69/$D$64</f>
        <v>#DIV/0!</v>
      </c>
      <c r="I102" s="26"/>
    </row>
    <row r="103" spans="1:15" s="25" customFormat="1" ht="22.5" customHeight="1" x14ac:dyDescent="0.35">
      <c r="B103" s="36" t="str">
        <f>IF(C328="", "Year 1 Oil #1 Cost Index ($/sf)", CONCATENATE(C328, " Oil #1 Cost Index ($/sf)"))</f>
        <v>Year 1 Oil #1 Cost Index ($/sf)</v>
      </c>
      <c r="C103" s="38"/>
      <c r="D103" s="38"/>
      <c r="F103" s="41" t="e">
        <f>F71/$D$64</f>
        <v>#DIV/0!</v>
      </c>
      <c r="I103" s="26"/>
    </row>
    <row r="104" spans="1:15" s="25" customFormat="1" ht="22.5" customHeight="1" x14ac:dyDescent="0.35">
      <c r="B104" s="36" t="str">
        <f>IF(C421="", "Year 1 Oil #2 Cost Index ($/sf)", CONCATENATE(C421, " Oil #2 Cost Index ($/sf)"))</f>
        <v>Year 1 Oil #2 Cost Index ($/sf)</v>
      </c>
      <c r="C104" s="38"/>
      <c r="D104" s="38"/>
      <c r="F104" s="41" t="e">
        <f>F73/$D$64</f>
        <v>#DIV/0!</v>
      </c>
      <c r="I104" s="26"/>
    </row>
    <row r="105" spans="1:15" s="25" customFormat="1" ht="22.5" customHeight="1" x14ac:dyDescent="0.35">
      <c r="B105" s="36" t="str">
        <f>IF(C516="", "Year 1 Propane Cost Index ($/sf)", CONCATENATE(C516, " Propane Cost Index ($/sf)"))</f>
        <v>Year 1 Propane Cost Index ($/sf)</v>
      </c>
      <c r="C105" s="38"/>
      <c r="D105" s="38"/>
      <c r="F105" s="41" t="e">
        <f>F75/$D$64</f>
        <v>#DIV/0!</v>
      </c>
      <c r="I105" s="26"/>
    </row>
    <row r="106" spans="1:15" s="25" customFormat="1" ht="22.5" customHeight="1" x14ac:dyDescent="0.35">
      <c r="B106" s="36" t="str">
        <f>IF(C610="", "Year 1 Coal Cost Index ($/sf)", CONCATENATE(C610, " Coal Cost Index ($/sf)"))</f>
        <v>Year 1 Coal Cost Index ($/sf)</v>
      </c>
      <c r="C106" s="38"/>
      <c r="D106" s="38"/>
      <c r="F106" s="41" t="e">
        <f>F77/$D$64</f>
        <v>#DIV/0!</v>
      </c>
      <c r="I106" s="26"/>
    </row>
    <row r="107" spans="1:15" s="25" customFormat="1" ht="22.5" customHeight="1" x14ac:dyDescent="0.35">
      <c r="B107" s="36" t="str">
        <f>IF(C704="", "Year 1 Wood (Spruce) Cost Index ($/sf)", CONCATENATE(C704, " Wood (Spruce) Cost Index ($/sf)"))</f>
        <v>Year 1 Wood (Spruce) Cost Index ($/sf)</v>
      </c>
      <c r="C107" s="38"/>
      <c r="D107" s="38"/>
      <c r="F107" s="41" t="e">
        <f>F79/$D$64</f>
        <v>#DIV/0!</v>
      </c>
      <c r="I107" s="26"/>
    </row>
    <row r="108" spans="1:15" s="25" customFormat="1" ht="22.5" customHeight="1" x14ac:dyDescent="0.35">
      <c r="B108" s="36" t="str">
        <f>IF(C798="", "Year 1 Wood (Birch) Cost Index ($/sf)", CONCATENATE(C798, " Wood (Birch) Cost Index ($/sf)"))</f>
        <v>Year 1 Wood (Birch) Cost Index ($/sf)</v>
      </c>
      <c r="C108" s="38"/>
      <c r="D108" s="38"/>
      <c r="F108" s="41" t="e">
        <f>F81/$D$64</f>
        <v>#DIV/0!</v>
      </c>
      <c r="I108" s="26"/>
    </row>
    <row r="109" spans="1:15" s="25" customFormat="1" ht="22.5" customHeight="1" x14ac:dyDescent="0.35">
      <c r="B109" s="36" t="str">
        <f>IF(C892="", "Year 1 Steam Cost Index ($/sf)", CONCATENATE(C892, " Steam Cost Index ($/sf)"))</f>
        <v>Year 1 Steam Cost Index ($/sf)</v>
      </c>
      <c r="C109" s="38"/>
      <c r="D109" s="38"/>
      <c r="F109" s="41" t="e">
        <f>F83/$D$64</f>
        <v>#DIV/0!</v>
      </c>
      <c r="I109" s="26"/>
    </row>
    <row r="110" spans="1:15" s="25" customFormat="1" ht="22.5" customHeight="1" x14ac:dyDescent="0.35">
      <c r="B110" s="36" t="str">
        <f>IF(C896="", "Year 1 Hot Water Cost Index ($/sf)", CONCATENATE(C986, " Hot Water Cost Index ($/sf)"))</f>
        <v>Year 1 Hot Water Cost Index ($/sf)</v>
      </c>
      <c r="C110" s="38"/>
      <c r="D110" s="38"/>
      <c r="F110" s="41" t="e">
        <f>F85/$D$64</f>
        <v>#DIV/0!</v>
      </c>
      <c r="I110" s="26"/>
    </row>
    <row r="111" spans="1:15" s="25" customFormat="1" ht="22.5" customHeight="1" x14ac:dyDescent="0.35">
      <c r="B111" s="36" t="s">
        <v>205</v>
      </c>
      <c r="F111" s="42" t="e">
        <f>F87/$D$64</f>
        <v>#DIV/0!</v>
      </c>
      <c r="I111" s="26"/>
    </row>
    <row r="112" spans="1:15" s="25" customFormat="1" ht="22.5" customHeight="1" x14ac:dyDescent="0.35">
      <c r="I112" s="26"/>
    </row>
    <row r="113" spans="1:9" s="25" customFormat="1" ht="22.5" customHeight="1" x14ac:dyDescent="0.35">
      <c r="A113" s="29" t="str">
        <f>IF(E167="", "Year 2 Natural Gas Consumption (Therms)", CONCATENATE(E167, " Natural Gas Consumption (Therms)"))</f>
        <v>Year 2 Natural Gas Consumption (Therms)</v>
      </c>
      <c r="B113" s="27"/>
      <c r="C113" s="27"/>
      <c r="D113" s="43"/>
      <c r="F113" s="30">
        <f>NGThermsTotal2</f>
        <v>0</v>
      </c>
      <c r="I113" s="26"/>
    </row>
    <row r="114" spans="1:9" s="25" customFormat="1" ht="22.5" customHeight="1" x14ac:dyDescent="0.35">
      <c r="A114" s="29" t="str">
        <f>IF(E167="", "Year 2 Natural Gas Cost ($)", CONCATENATE(E167, " Natural Gas Cost ($)"))</f>
        <v>Year 2 Natural Gas Cost ($)</v>
      </c>
      <c r="B114" s="27"/>
      <c r="C114" s="27"/>
      <c r="D114" s="43"/>
      <c r="F114" s="31">
        <f>NGCostTotal2</f>
        <v>0</v>
      </c>
      <c r="I114" s="26"/>
    </row>
    <row r="115" spans="1:9" s="25" customFormat="1" ht="22.5" customHeight="1" x14ac:dyDescent="0.35">
      <c r="A115" s="29" t="str">
        <f>IF(E248="", "Year 2 Electric Consumption (kWh)", CONCATENATE(E248, " Electric Consumption (kWh)"))</f>
        <v>Year 2 Electric Consumption (kWh)</v>
      </c>
      <c r="B115" s="27"/>
      <c r="C115" s="27"/>
      <c r="D115" s="43"/>
      <c r="F115" s="32">
        <f>ElectrickWhTotal2</f>
        <v>0</v>
      </c>
      <c r="I115" s="26"/>
    </row>
    <row r="116" spans="1:9" s="25" customFormat="1" ht="22.5" customHeight="1" x14ac:dyDescent="0.35">
      <c r="A116" s="29" t="str">
        <f>IF(E248="", "Year 2 Electric Cost ($)", CONCATENATE(E248, " Electric Cost ($)"))</f>
        <v>Year 2 Electric Cost ($)</v>
      </c>
      <c r="B116" s="27"/>
      <c r="C116" s="27"/>
      <c r="D116" s="43"/>
      <c r="F116" s="32">
        <f>ElecCostTotal2</f>
        <v>0</v>
      </c>
      <c r="I116" s="26"/>
    </row>
    <row r="117" spans="1:9" s="25" customFormat="1" ht="22.5" customHeight="1" x14ac:dyDescent="0.35">
      <c r="A117" s="29" t="str">
        <f>IF(E328="", "Year 2 Oil #1 Consumption (Therms)", CONCATENATE(E328, " Oil #1 Consumption (Therms)"))</f>
        <v>Year 2 Oil #1 Consumption (Therms)</v>
      </c>
      <c r="B117" s="27"/>
      <c r="C117" s="27"/>
      <c r="D117" s="43"/>
      <c r="F117" s="30">
        <f>Oil1ThermTotal2</f>
        <v>0</v>
      </c>
      <c r="I117" s="26"/>
    </row>
    <row r="118" spans="1:9" s="25" customFormat="1" ht="22.5" customHeight="1" x14ac:dyDescent="0.35">
      <c r="A118" s="29" t="str">
        <f>IF(E328="", "Year 2 Oil #1 Cost ($)", CONCATENATE(E328, " Oil #1 Cost ($)"))</f>
        <v>Year 2 Oil #1 Cost ($)</v>
      </c>
      <c r="B118" s="27"/>
      <c r="C118" s="27"/>
      <c r="D118" s="43"/>
      <c r="F118" s="31">
        <f>Oil1CostTotal2</f>
        <v>0</v>
      </c>
      <c r="I118" s="26"/>
    </row>
    <row r="119" spans="1:9" s="25" customFormat="1" ht="22.5" customHeight="1" x14ac:dyDescent="0.35">
      <c r="A119" s="29" t="str">
        <f>IF(E421="", "Year 2 Oil #2 Consumption (Therms)", CONCATENATE(E421, " Oil #2 Consumption (Therms)"))</f>
        <v>Year 2 Oil #2 Consumption (Therms)</v>
      </c>
      <c r="B119" s="27"/>
      <c r="C119" s="27"/>
      <c r="D119" s="43"/>
      <c r="F119" s="30">
        <f>Oil2ThermTotal2</f>
        <v>0</v>
      </c>
      <c r="I119" s="26"/>
    </row>
    <row r="120" spans="1:9" s="25" customFormat="1" ht="22.5" customHeight="1" x14ac:dyDescent="0.35">
      <c r="A120" s="29" t="str">
        <f>IF(E421="", "Year 2 Oil #2 Cost ($)", CONCATENATE(E421, " Oil #2 Cost ($)"))</f>
        <v>Year 2 Oil #2 Cost ($)</v>
      </c>
      <c r="B120" s="27"/>
      <c r="C120" s="27"/>
      <c r="D120" s="43"/>
      <c r="F120" s="31">
        <f>Oil2CostTotal2</f>
        <v>0</v>
      </c>
      <c r="I120" s="26"/>
    </row>
    <row r="121" spans="1:9" s="25" customFormat="1" ht="22.5" customHeight="1" x14ac:dyDescent="0.35">
      <c r="A121" s="29" t="str">
        <f>IF(E516="", "Year 2 Propane Consumption (Therms)", CONCATENATE(E516, " Propane Consumption (Therms)"))</f>
        <v>Year 2 Propane Consumption (Therms)</v>
      </c>
      <c r="B121" s="27"/>
      <c r="C121" s="27"/>
      <c r="D121" s="43"/>
      <c r="F121" s="30">
        <f>PropThermTotal2</f>
        <v>0</v>
      </c>
      <c r="I121" s="26"/>
    </row>
    <row r="122" spans="1:9" s="25" customFormat="1" ht="22.5" customHeight="1" x14ac:dyDescent="0.35">
      <c r="A122" s="29" t="str">
        <f>IF(E516="", "Year 2 Propane Cost ($)", CONCATENATE(E516, " Propane Cost ($)"))</f>
        <v>Year 2 Propane Cost ($)</v>
      </c>
      <c r="B122" s="27"/>
      <c r="C122" s="27"/>
      <c r="D122" s="43"/>
      <c r="F122" s="31">
        <f>PropCostTotal2</f>
        <v>0</v>
      </c>
      <c r="I122" s="26"/>
    </row>
    <row r="123" spans="1:9" s="25" customFormat="1" ht="22.5" customHeight="1" x14ac:dyDescent="0.35">
      <c r="A123" s="29" t="str">
        <f>IF(E610="", "Year 2 Coal Consumption (Therms)", CONCATENATE(E610, " Coal Consumption (Therms)"))</f>
        <v>Year 2 Coal Consumption (Therms)</v>
      </c>
      <c r="B123" s="27"/>
      <c r="C123" s="27"/>
      <c r="D123" s="43"/>
      <c r="F123" s="30">
        <f>CoalThermTotal2</f>
        <v>0</v>
      </c>
      <c r="I123" s="26"/>
    </row>
    <row r="124" spans="1:9" s="25" customFormat="1" ht="22.5" customHeight="1" x14ac:dyDescent="0.35">
      <c r="A124" s="29" t="str">
        <f>IF(E610="", "Year 2 Coal Cost ($)", CONCATENATE(E610, " Coal Cost ($)"))</f>
        <v>Year 2 Coal Cost ($)</v>
      </c>
      <c r="B124" s="27"/>
      <c r="C124" s="27"/>
      <c r="D124" s="43"/>
      <c r="F124" s="31">
        <f>CoalCostTotal2</f>
        <v>0</v>
      </c>
      <c r="I124" s="26"/>
    </row>
    <row r="125" spans="1:9" s="25" customFormat="1" ht="22.5" customHeight="1" x14ac:dyDescent="0.35">
      <c r="A125" s="29" t="str">
        <f>IF(E704="", "Year 2 Wood (Spruce) Consumption (Therms)", CONCATENATE(E704, " Wood (Spruce) Consumption (Therms)"))</f>
        <v>Year 2 Wood (Spruce) Consumption (Therms)</v>
      </c>
      <c r="B125" s="27"/>
      <c r="C125" s="27"/>
      <c r="D125" s="43"/>
      <c r="F125" s="30">
        <f>SpruceThermTotal2</f>
        <v>0</v>
      </c>
      <c r="I125" s="26"/>
    </row>
    <row r="126" spans="1:9" s="25" customFormat="1" ht="22.5" customHeight="1" x14ac:dyDescent="0.35">
      <c r="A126" s="29" t="str">
        <f>IF(E704="", "Year 2 Wood (Spruce) Cost ($)", CONCATENATE(E704, " Wood (Spruce) Cost ($)"))</f>
        <v>Year 2 Wood (Spruce) Cost ($)</v>
      </c>
      <c r="B126" s="27"/>
      <c r="C126" s="27"/>
      <c r="D126" s="43"/>
      <c r="F126" s="31">
        <f>SpruceCostTotal2</f>
        <v>0</v>
      </c>
      <c r="I126" s="26"/>
    </row>
    <row r="127" spans="1:9" s="25" customFormat="1" ht="22.5" customHeight="1" x14ac:dyDescent="0.35">
      <c r="A127" s="29" t="str">
        <f>IF(E798="", "Year 2 Wood (Birch) Consumption (Therms)", CONCATENATE(E798, " Wood (Birch) Consumption (Therms)"))</f>
        <v>Year 2 Wood (Birch) Consumption (Therms)</v>
      </c>
      <c r="B127" s="27"/>
      <c r="C127" s="27"/>
      <c r="D127" s="43"/>
      <c r="F127" s="30">
        <f>BirchThermTotal2</f>
        <v>0</v>
      </c>
      <c r="I127" s="26"/>
    </row>
    <row r="128" spans="1:9" s="25" customFormat="1" ht="22.5" customHeight="1" x14ac:dyDescent="0.35">
      <c r="A128" s="29" t="str">
        <f>IF(E798="", "Year 2 Wood (Birch) Cost ($)", CONCATENATE(E798, " Wood (Birch) Cost ($)"))</f>
        <v>Year 2 Wood (Birch) Cost ($)</v>
      </c>
      <c r="B128" s="27"/>
      <c r="C128" s="27"/>
      <c r="D128" s="43"/>
      <c r="F128" s="31">
        <f>BirchCostTotal2</f>
        <v>0</v>
      </c>
      <c r="I128" s="26"/>
    </row>
    <row r="129" spans="1:9" s="25" customFormat="1" ht="22.5" customHeight="1" x14ac:dyDescent="0.35">
      <c r="A129" s="29" t="str">
        <f>IF(E892="", "Year 2 Steam Consumption (Therms)", CONCATENATE(E892, " Steam Consumption (Therms)"))</f>
        <v>Year 2 Steam Consumption (Therms)</v>
      </c>
      <c r="B129" s="27"/>
      <c r="C129" s="27"/>
      <c r="D129" s="43"/>
      <c r="F129" s="30">
        <f>SteamThermTotal2</f>
        <v>0</v>
      </c>
      <c r="I129" s="26"/>
    </row>
    <row r="130" spans="1:9" s="25" customFormat="1" ht="22.5" customHeight="1" x14ac:dyDescent="0.35">
      <c r="A130" s="29" t="str">
        <f>IF(E892="", "Year 2 Steam Cost ($)", CONCATENATE(E892, " Steam Cost ($)"))</f>
        <v>Year 2 Steam Cost ($)</v>
      </c>
      <c r="B130" s="27"/>
      <c r="C130" s="27"/>
      <c r="D130" s="43"/>
      <c r="F130" s="31">
        <f>SteamCostTotal2</f>
        <v>0</v>
      </c>
      <c r="I130" s="26"/>
    </row>
    <row r="131" spans="1:9" s="25" customFormat="1" ht="22.5" customHeight="1" x14ac:dyDescent="0.35">
      <c r="A131" s="29" t="str">
        <f>IF(E986="", "Year 2 Hot Water Consumption (Therms)", CONCATENATE(E896, " Hot Water Consumption (Therms)"))</f>
        <v>Year 2 Hot Water Consumption (Therms)</v>
      </c>
      <c r="B131" s="27"/>
      <c r="C131" s="27"/>
      <c r="D131" s="43"/>
      <c r="F131" s="30">
        <f>HWThermTotal2</f>
        <v>0</v>
      </c>
      <c r="I131" s="26"/>
    </row>
    <row r="132" spans="1:9" s="25" customFormat="1" ht="22.5" customHeight="1" x14ac:dyDescent="0.35">
      <c r="A132" s="29" t="str">
        <f>IF(E986="", "Year 2 Hot Water Cost ($)", CONCATENATE(E986, " Hot Water Cost ($)"))</f>
        <v>Year 2 Hot Water Cost ($)</v>
      </c>
      <c r="B132" s="27"/>
      <c r="C132" s="27"/>
      <c r="D132" s="43"/>
      <c r="F132" s="31">
        <f>HWCostTotal2</f>
        <v>0</v>
      </c>
      <c r="I132" s="26"/>
    </row>
    <row r="133" spans="1:9" s="25" customFormat="1" ht="22.5" customHeight="1" x14ac:dyDescent="0.35">
      <c r="A133" s="303" t="s">
        <v>202</v>
      </c>
      <c r="B133" s="303"/>
      <c r="C133" s="27"/>
      <c r="D133" s="43"/>
      <c r="F133" s="33">
        <f>((F113+F117+F119+F121+F123+F125+F127+F129+F131)*100000+F115*3413)/1000</f>
        <v>0</v>
      </c>
      <c r="I133" s="26"/>
    </row>
    <row r="134" spans="1:9" s="25" customFormat="1" ht="22.5" customHeight="1" x14ac:dyDescent="0.35">
      <c r="A134" s="303" t="s">
        <v>203</v>
      </c>
      <c r="B134" s="303"/>
      <c r="C134" s="28"/>
      <c r="D134" s="43"/>
      <c r="F134" s="32">
        <f>F114+F116+F118+F120+F122+F124+F126+F128+F130+F132</f>
        <v>0</v>
      </c>
      <c r="I134" s="26"/>
    </row>
    <row r="135" spans="1:9" s="25" customFormat="1" ht="22.5" customHeight="1" x14ac:dyDescent="0.35">
      <c r="A135" s="236" t="s">
        <v>16</v>
      </c>
      <c r="B135" s="236"/>
      <c r="C135" s="236"/>
      <c r="I135" s="26"/>
    </row>
    <row r="136" spans="1:9" s="25" customFormat="1" ht="22.5" customHeight="1" x14ac:dyDescent="0.35">
      <c r="B136" s="36" t="str">
        <f>IF(E167="", "Year 2 Natural Gas (kBtu/sf) ", CONCATENATE(E167, " Natural Gas (kBtu/sf) "))</f>
        <v xml:space="preserve">Year 2 Natural Gas (kBtu/sf) </v>
      </c>
      <c r="C136" s="38"/>
      <c r="D136" s="38"/>
      <c r="E136" s="38"/>
      <c r="F136" s="192" t="e">
        <f>(F113*100000)/1000/$D$64</f>
        <v>#DIV/0!</v>
      </c>
      <c r="I136" s="26"/>
    </row>
    <row r="137" spans="1:9" s="25" customFormat="1" ht="22.5" customHeight="1" x14ac:dyDescent="0.35">
      <c r="B137" s="36" t="str">
        <f>IF(E248="", "Year 2 Electricity (kBtu/sf)", CONCATENATE(E248, " Electricity (kBtu/sf)"))</f>
        <v>Year 2 Electricity (kBtu/sf)</v>
      </c>
      <c r="F137" s="192" t="e">
        <f>(F115*3413)/1000/$D$64</f>
        <v>#DIV/0!</v>
      </c>
      <c r="I137" s="26"/>
    </row>
    <row r="138" spans="1:9" s="25" customFormat="1" ht="22.5" customHeight="1" x14ac:dyDescent="0.35">
      <c r="B138" s="36" t="str">
        <f>IF(E328="", "Year 2 Oil #1 (kBtu/sf) ", CONCATENATE(E328, " Oil #1 (kBtu/sf) "))</f>
        <v xml:space="preserve">Year 2 Oil #1 (kBtu/sf) </v>
      </c>
      <c r="C138" s="38"/>
      <c r="D138" s="38"/>
      <c r="E138" s="38"/>
      <c r="F138" s="192" t="e">
        <f>(F117*100000)/1000/$D$64</f>
        <v>#DIV/0!</v>
      </c>
      <c r="I138" s="26"/>
    </row>
    <row r="139" spans="1:9" s="25" customFormat="1" ht="22.5" customHeight="1" x14ac:dyDescent="0.35">
      <c r="B139" s="36" t="str">
        <f>IF(E421="", "Year 2 Oil #2 (kBtu/sf)", CONCATENATE(E421, " Oil #2 (kBtu/sf) "))</f>
        <v>Year 2 Oil #2 (kBtu/sf)</v>
      </c>
      <c r="C139" s="38"/>
      <c r="D139" s="38"/>
      <c r="E139" s="38"/>
      <c r="F139" s="192" t="e">
        <f>(F119*100000)/1000/$D$64</f>
        <v>#DIV/0!</v>
      </c>
      <c r="I139" s="26"/>
    </row>
    <row r="140" spans="1:9" s="25" customFormat="1" ht="22.5" customHeight="1" x14ac:dyDescent="0.35">
      <c r="B140" s="36" t="str">
        <f>IF(E516="", "Year 2 Propane (kBtu/sf) ", CONCATENATE(E516, " Propane (kBtu/sf) "))</f>
        <v xml:space="preserve">Year 2 Propane (kBtu/sf) </v>
      </c>
      <c r="C140" s="38"/>
      <c r="D140" s="38"/>
      <c r="E140" s="38"/>
      <c r="F140" s="192" t="e">
        <f>(F122*100000)/1000/$D$64</f>
        <v>#DIV/0!</v>
      </c>
      <c r="I140" s="26"/>
    </row>
    <row r="141" spans="1:9" s="25" customFormat="1" ht="22.5" customHeight="1" x14ac:dyDescent="0.35">
      <c r="B141" s="36" t="str">
        <f>IF(E610="", "Year 2 Coal (kBtu/sf)", CONCATENATE(E610, " Coal (kBtu/sf)"))</f>
        <v>Year 2 Coal (kBtu/sf)</v>
      </c>
      <c r="C141" s="38"/>
      <c r="D141" s="38"/>
      <c r="E141" s="38"/>
      <c r="F141" s="192" t="e">
        <f>(F123*100000)/1000/$D$64</f>
        <v>#DIV/0!</v>
      </c>
      <c r="I141" s="26"/>
    </row>
    <row r="142" spans="1:9" s="25" customFormat="1" ht="22.5" customHeight="1" x14ac:dyDescent="0.35">
      <c r="B142" s="36" t="str">
        <f>IF(E704="", "Year 2 Wood (Spruce) (kBtu/sf)", CONCATENATE(E704, " Wood (Spruce) (kBtu/sf)"))</f>
        <v>Year 2 Wood (Spruce) (kBtu/sf)</v>
      </c>
      <c r="C142" s="38"/>
      <c r="D142" s="38"/>
      <c r="E142" s="38"/>
      <c r="F142" s="192" t="e">
        <f>(F125*100000)/1000/$D$64</f>
        <v>#DIV/0!</v>
      </c>
      <c r="I142" s="26"/>
    </row>
    <row r="143" spans="1:9" s="25" customFormat="1" ht="22.5" customHeight="1" x14ac:dyDescent="0.35">
      <c r="B143" s="36" t="str">
        <f>IF(E798="", "Year 2 Wood (Birch) (kBtu/sf)", CONCATENATE(E798, " Wood (Birch) (kBtu/sf)"))</f>
        <v>Year 2 Wood (Birch) (kBtu/sf)</v>
      </c>
      <c r="C143" s="38"/>
      <c r="D143" s="38"/>
      <c r="E143" s="38"/>
      <c r="F143" s="192" t="e">
        <f>(F127*100000)/1000/$D$64</f>
        <v>#DIV/0!</v>
      </c>
      <c r="I143" s="26"/>
    </row>
    <row r="144" spans="1:9" s="25" customFormat="1" ht="22.5" customHeight="1" x14ac:dyDescent="0.35">
      <c r="B144" s="36" t="str">
        <f>IF(E892="", "Year 2 Steam (kBtu/sf)", CONCATENATE(E892, " Steam (kBtu/sf)"))</f>
        <v>Year 2 Steam (kBtu/sf)</v>
      </c>
      <c r="C144" s="38"/>
      <c r="D144" s="38"/>
      <c r="E144" s="38"/>
      <c r="F144" s="192" t="e">
        <f>(F129*100000)/1000/$D$64</f>
        <v>#DIV/0!</v>
      </c>
      <c r="I144" s="26"/>
    </row>
    <row r="145" spans="1:9" s="25" customFormat="1" ht="22.5" customHeight="1" x14ac:dyDescent="0.35">
      <c r="B145" s="36" t="str">
        <f>IF(E986="", "Year 2 Hot Water (kBtu/sf)", CONCATENATE(E986, " Hot Water (kBtu/sf)"))</f>
        <v>Year 2 Hot Water (kBtu/sf)</v>
      </c>
      <c r="C145" s="38"/>
      <c r="D145" s="38"/>
      <c r="E145" s="38"/>
      <c r="F145" s="192" t="e">
        <f>(F131*100000)/1000/$D$64</f>
        <v>#DIV/0!</v>
      </c>
      <c r="I145" s="26"/>
    </row>
    <row r="146" spans="1:9" s="25" customFormat="1" ht="22.5" customHeight="1" x14ac:dyDescent="0.35">
      <c r="B146" s="38" t="s">
        <v>204</v>
      </c>
      <c r="C146" s="28"/>
      <c r="D146" s="37"/>
      <c r="F146" s="194" t="e">
        <f>F133/$D$64</f>
        <v>#DIV/0!</v>
      </c>
      <c r="I146" s="26"/>
    </row>
    <row r="147" spans="1:9" s="25" customFormat="1" ht="22.5" customHeight="1" x14ac:dyDescent="0.35">
      <c r="A147" s="236" t="s">
        <v>17</v>
      </c>
      <c r="B147" s="236"/>
      <c r="C147" s="236"/>
      <c r="F147" s="40"/>
      <c r="I147" s="26"/>
    </row>
    <row r="148" spans="1:9" s="25" customFormat="1" ht="22.5" customHeight="1" x14ac:dyDescent="0.35">
      <c r="B148" s="36" t="str">
        <f>IF(E167="", "Year 2 Natural Gas Cost Index ($/sf) ", CONCATENATE(E167, " Natural Gas Cost Index ($/sf) "))</f>
        <v xml:space="preserve">Year 2 Natural Gas Cost Index ($/sf) </v>
      </c>
      <c r="F148" s="41" t="e">
        <f>F114/$D$64</f>
        <v>#DIV/0!</v>
      </c>
      <c r="I148" s="26"/>
    </row>
    <row r="149" spans="1:9" s="25" customFormat="1" ht="22.5" customHeight="1" x14ac:dyDescent="0.35">
      <c r="B149" s="36" t="str">
        <f>IF(E248="", "Year 2 Electric Cost Index ($/sf)", CONCATENATE(E248, " Electric Cost Index ($/sf)"))</f>
        <v>Year 2 Electric Cost Index ($/sf)</v>
      </c>
      <c r="F149" s="41" t="e">
        <f>F116/$D$64</f>
        <v>#DIV/0!</v>
      </c>
      <c r="I149" s="26"/>
    </row>
    <row r="150" spans="1:9" s="25" customFormat="1" ht="22.5" customHeight="1" x14ac:dyDescent="0.35">
      <c r="B150" s="36" t="str">
        <f>IF(E328="", "Year 2 Oil #1 Cost Index ($/sf)", CONCATENATE(E328, " Oil #1 Cost Index ($/sf)"))</f>
        <v>Year 2 Oil #1 Cost Index ($/sf)</v>
      </c>
      <c r="C150" s="38"/>
      <c r="D150" s="38"/>
      <c r="F150" s="41" t="e">
        <f>F118/$D$64</f>
        <v>#DIV/0!</v>
      </c>
      <c r="I150" s="26"/>
    </row>
    <row r="151" spans="1:9" s="25" customFormat="1" ht="22.5" customHeight="1" x14ac:dyDescent="0.35">
      <c r="B151" s="36" t="str">
        <f>IF(E421="", "Year 2 Oil #2 Cost Index ($/sf)", CONCATENATE(E421, " Oil #2 Cost Index ($/sf)"))</f>
        <v>Year 2 Oil #2 Cost Index ($/sf)</v>
      </c>
      <c r="C151" s="38"/>
      <c r="D151" s="38"/>
      <c r="F151" s="41" t="e">
        <f>F120/$D$64</f>
        <v>#DIV/0!</v>
      </c>
      <c r="I151" s="26"/>
    </row>
    <row r="152" spans="1:9" s="25" customFormat="1" ht="22.5" customHeight="1" x14ac:dyDescent="0.35">
      <c r="B152" s="36" t="str">
        <f>IF(E516="", "Year 2 Propane Cost Index ($/sf)", CONCATENATE(E516, " Propane Cost Index ($/sf)"))</f>
        <v>Year 2 Propane Cost Index ($/sf)</v>
      </c>
      <c r="C152" s="38"/>
      <c r="D152" s="38"/>
      <c r="F152" s="41" t="e">
        <f>F122/$D$64</f>
        <v>#DIV/0!</v>
      </c>
      <c r="I152" s="26"/>
    </row>
    <row r="153" spans="1:9" s="25" customFormat="1" ht="22.5" customHeight="1" x14ac:dyDescent="0.35">
      <c r="B153" s="36" t="str">
        <f>IF(E610="", "Year 2 Coal Cost Index ($/sf)", CONCATENATE(E610, " Coal Cost Index ($/sf)"))</f>
        <v>Year 2 Coal Cost Index ($/sf)</v>
      </c>
      <c r="C153" s="38"/>
      <c r="D153" s="38"/>
      <c r="F153" s="41" t="e">
        <f>F124/$D$64</f>
        <v>#DIV/0!</v>
      </c>
      <c r="I153" s="26"/>
    </row>
    <row r="154" spans="1:9" s="25" customFormat="1" ht="22.5" customHeight="1" x14ac:dyDescent="0.35">
      <c r="B154" s="36" t="str">
        <f>IF(E704="", "Year 2 Wood (Spruce) Cost Index ($/sf)", CONCATENATE(E704, " Wood (Spruce) Cost Index ($/sf)"))</f>
        <v>Year 2 Wood (Spruce) Cost Index ($/sf)</v>
      </c>
      <c r="C154" s="38"/>
      <c r="D154" s="38"/>
      <c r="F154" s="41" t="e">
        <f>F126/$D$64</f>
        <v>#DIV/0!</v>
      </c>
      <c r="I154" s="26"/>
    </row>
    <row r="155" spans="1:9" s="25" customFormat="1" ht="22.5" customHeight="1" x14ac:dyDescent="0.35">
      <c r="B155" s="36" t="str">
        <f>IF(E798="", "Year 2 Wood (Birch) Cost Index ($/sf)", CONCATENATE(E798, " Wood (Birch) Cost Index ($/sf)"))</f>
        <v>Year 2 Wood (Birch) Cost Index ($/sf)</v>
      </c>
      <c r="C155" s="38"/>
      <c r="D155" s="38"/>
      <c r="F155" s="41" t="e">
        <f>F128/$D$64</f>
        <v>#DIV/0!</v>
      </c>
      <c r="I155" s="26"/>
    </row>
    <row r="156" spans="1:9" s="25" customFormat="1" ht="22.5" customHeight="1" x14ac:dyDescent="0.35">
      <c r="B156" s="36" t="str">
        <f>IF(E892="", "Year 2 Steam Cost Index ($/sf)", CONCATENATE(E892, " Steam Cost Index ($/sf)"))</f>
        <v>Year 2 Steam Cost Index ($/sf)</v>
      </c>
      <c r="C156" s="38"/>
      <c r="D156" s="38"/>
      <c r="F156" s="41" t="e">
        <f>F130/$D$64</f>
        <v>#DIV/0!</v>
      </c>
      <c r="I156" s="26"/>
    </row>
    <row r="157" spans="1:9" s="25" customFormat="1" ht="22.5" customHeight="1" x14ac:dyDescent="0.35">
      <c r="B157" s="36" t="str">
        <f>IF(E986="", "Year 2 Hot Water Cost Index ($/sf)", CONCATENATE(E986, " Hot Water Cost Index ($/sf)"))</f>
        <v>Year 2 Hot Water Cost Index ($/sf)</v>
      </c>
      <c r="C157" s="38"/>
      <c r="D157" s="38"/>
      <c r="F157" s="41" t="e">
        <f>F132/$D$64</f>
        <v>#DIV/0!</v>
      </c>
      <c r="I157" s="26"/>
    </row>
    <row r="158" spans="1:9" s="25" customFormat="1" ht="22.5" customHeight="1" x14ac:dyDescent="0.35">
      <c r="B158" s="36" t="s">
        <v>205</v>
      </c>
      <c r="F158" s="42" t="e">
        <f>F134/$D$64</f>
        <v>#DIV/0!</v>
      </c>
      <c r="I158" s="26"/>
    </row>
    <row r="159" spans="1:9" s="25" customFormat="1" ht="22.5" customHeight="1" x14ac:dyDescent="0.35">
      <c r="I159" s="26"/>
    </row>
    <row r="160" spans="1:9" s="25" customFormat="1" ht="22.5" customHeight="1" x14ac:dyDescent="0.35">
      <c r="A160" s="44" t="s">
        <v>11</v>
      </c>
      <c r="I160" s="26"/>
    </row>
    <row r="161" spans="1:12" s="25" customFormat="1" ht="22.5" customHeight="1" x14ac:dyDescent="0.35">
      <c r="A161" s="27" t="s">
        <v>18</v>
      </c>
      <c r="I161" s="26"/>
    </row>
    <row r="162" spans="1:12" s="25" customFormat="1" ht="22.5" customHeight="1" x14ac:dyDescent="0.35">
      <c r="A162" s="27" t="s">
        <v>19</v>
      </c>
      <c r="I162" s="26"/>
    </row>
    <row r="163" spans="1:12" s="25" customFormat="1" ht="22.5" customHeight="1" x14ac:dyDescent="0.35">
      <c r="A163" s="27" t="s">
        <v>49</v>
      </c>
      <c r="I163" s="26"/>
    </row>
    <row r="164" spans="1:12" ht="20.100000000000001" customHeight="1" x14ac:dyDescent="0.25"/>
    <row r="165" spans="1:12" ht="20.100000000000001" customHeight="1" x14ac:dyDescent="0.3">
      <c r="A165" s="84" t="str">
        <f>A62</f>
        <v>Enter Building Name Above</v>
      </c>
      <c r="B165" s="85"/>
    </row>
    <row r="166" spans="1:12" ht="20.100000000000001" customHeight="1" thickBot="1" x14ac:dyDescent="0.35">
      <c r="A166" s="85"/>
      <c r="B166" s="85"/>
    </row>
    <row r="167" spans="1:12" ht="20.100000000000001" customHeight="1" thickBot="1" x14ac:dyDescent="0.35">
      <c r="A167" s="84" t="s">
        <v>0</v>
      </c>
      <c r="B167" s="199" t="s">
        <v>200</v>
      </c>
      <c r="C167" s="201"/>
      <c r="D167" s="200" t="s">
        <v>201</v>
      </c>
      <c r="E167" s="202"/>
      <c r="G167" s="118" t="s">
        <v>158</v>
      </c>
      <c r="H167" s="137">
        <v>100000</v>
      </c>
    </row>
    <row r="168" spans="1:12" ht="20.100000000000001" customHeight="1" x14ac:dyDescent="0.3">
      <c r="A168" s="86" t="s">
        <v>1</v>
      </c>
      <c r="B168" s="86" t="s">
        <v>7</v>
      </c>
      <c r="C168" s="86" t="s">
        <v>2</v>
      </c>
      <c r="D168" s="86" t="s">
        <v>3</v>
      </c>
      <c r="E168" s="86" t="s">
        <v>4</v>
      </c>
      <c r="F168" s="86" t="s">
        <v>5</v>
      </c>
      <c r="G168" s="86" t="s">
        <v>6</v>
      </c>
      <c r="H168" s="128" t="s">
        <v>12</v>
      </c>
      <c r="I168" s="86" t="s">
        <v>191</v>
      </c>
      <c r="J168" s="87" t="s">
        <v>9</v>
      </c>
      <c r="K168" s="86" t="s">
        <v>13</v>
      </c>
      <c r="L168" s="86" t="s">
        <v>151</v>
      </c>
    </row>
    <row r="169" spans="1:12" s="10" customFormat="1" ht="20.100000000000001" customHeight="1" x14ac:dyDescent="0.3">
      <c r="A169" s="144"/>
      <c r="B169" s="145"/>
      <c r="C169" s="146" t="str">
        <f t="shared" ref="C169:C193" si="0">IF(D169="", "", D169)</f>
        <v/>
      </c>
      <c r="D169" s="208"/>
      <c r="E169" s="147"/>
      <c r="F169" s="145"/>
      <c r="G169" s="145"/>
      <c r="H169" s="94">
        <f>G169*$H$167/100000</f>
        <v>0</v>
      </c>
      <c r="I169" s="177"/>
      <c r="J169" s="172"/>
      <c r="K169" s="59" t="e">
        <f>J169/H169</f>
        <v>#DIV/0!</v>
      </c>
      <c r="L169" s="157"/>
    </row>
    <row r="170" spans="1:12" ht="20.100000000000001" customHeight="1" x14ac:dyDescent="0.3">
      <c r="A170" s="148"/>
      <c r="B170" s="149"/>
      <c r="C170" s="150" t="str">
        <f>IF(D170="", "", D170)</f>
        <v/>
      </c>
      <c r="D170" s="151"/>
      <c r="E170" s="151"/>
      <c r="F170" s="149"/>
      <c r="G170" s="149"/>
      <c r="H170" s="110">
        <f t="shared" ref="H170:H193" si="1">G170*$H$167/100000</f>
        <v>0</v>
      </c>
      <c r="I170" s="178"/>
      <c r="J170" s="173"/>
      <c r="K170" s="123" t="e">
        <f t="shared" ref="K170:K193" si="2">J170/H170</f>
        <v>#DIV/0!</v>
      </c>
      <c r="L170" s="156"/>
    </row>
    <row r="171" spans="1:12" s="10" customFormat="1" ht="20.100000000000001" customHeight="1" x14ac:dyDescent="0.3">
      <c r="A171" s="144"/>
      <c r="B171" s="145"/>
      <c r="C171" s="146" t="str">
        <f t="shared" si="0"/>
        <v/>
      </c>
      <c r="D171" s="147"/>
      <c r="E171" s="147"/>
      <c r="F171" s="145"/>
      <c r="G171" s="145"/>
      <c r="H171" s="94">
        <f t="shared" si="1"/>
        <v>0</v>
      </c>
      <c r="I171" s="177"/>
      <c r="J171" s="172"/>
      <c r="K171" s="59" t="e">
        <f t="shared" si="2"/>
        <v>#DIV/0!</v>
      </c>
      <c r="L171" s="157"/>
    </row>
    <row r="172" spans="1:12" ht="20.100000000000001" customHeight="1" x14ac:dyDescent="0.3">
      <c r="A172" s="148"/>
      <c r="B172" s="149"/>
      <c r="C172" s="150" t="str">
        <f t="shared" si="0"/>
        <v/>
      </c>
      <c r="D172" s="151"/>
      <c r="E172" s="151"/>
      <c r="F172" s="149"/>
      <c r="G172" s="149"/>
      <c r="H172" s="110">
        <f t="shared" si="1"/>
        <v>0</v>
      </c>
      <c r="I172" s="178"/>
      <c r="J172" s="173"/>
      <c r="K172" s="123" t="e">
        <f t="shared" si="2"/>
        <v>#DIV/0!</v>
      </c>
      <c r="L172" s="156"/>
    </row>
    <row r="173" spans="1:12" s="10" customFormat="1" ht="19.5" customHeight="1" x14ac:dyDescent="0.3">
      <c r="A173" s="144"/>
      <c r="B173" s="145"/>
      <c r="C173" s="146" t="str">
        <f t="shared" si="0"/>
        <v/>
      </c>
      <c r="D173" s="147"/>
      <c r="E173" s="147"/>
      <c r="F173" s="145"/>
      <c r="G173" s="145"/>
      <c r="H173" s="94">
        <f t="shared" si="1"/>
        <v>0</v>
      </c>
      <c r="I173" s="177"/>
      <c r="J173" s="172"/>
      <c r="K173" s="59" t="e">
        <f t="shared" si="2"/>
        <v>#DIV/0!</v>
      </c>
      <c r="L173" s="157"/>
    </row>
    <row r="174" spans="1:12" ht="20.100000000000001" customHeight="1" x14ac:dyDescent="0.3">
      <c r="A174" s="148"/>
      <c r="B174" s="149"/>
      <c r="C174" s="150" t="str">
        <f t="shared" si="0"/>
        <v/>
      </c>
      <c r="D174" s="151"/>
      <c r="E174" s="151"/>
      <c r="F174" s="149"/>
      <c r="G174" s="149"/>
      <c r="H174" s="110">
        <f t="shared" si="1"/>
        <v>0</v>
      </c>
      <c r="I174" s="178"/>
      <c r="J174" s="173"/>
      <c r="K174" s="123" t="e">
        <f t="shared" si="2"/>
        <v>#DIV/0!</v>
      </c>
      <c r="L174" s="156"/>
    </row>
    <row r="175" spans="1:12" s="11" customFormat="1" ht="20.100000000000001" customHeight="1" x14ac:dyDescent="0.3">
      <c r="A175" s="144"/>
      <c r="B175" s="145"/>
      <c r="C175" s="146" t="str">
        <f t="shared" si="0"/>
        <v/>
      </c>
      <c r="D175" s="147"/>
      <c r="E175" s="147"/>
      <c r="F175" s="145"/>
      <c r="G175" s="145"/>
      <c r="H175" s="94">
        <f t="shared" si="1"/>
        <v>0</v>
      </c>
      <c r="I175" s="177"/>
      <c r="J175" s="172"/>
      <c r="K175" s="59" t="e">
        <f t="shared" si="2"/>
        <v>#DIV/0!</v>
      </c>
      <c r="L175" s="157"/>
    </row>
    <row r="176" spans="1:12" ht="20.100000000000001" customHeight="1" x14ac:dyDescent="0.3">
      <c r="A176" s="148"/>
      <c r="B176" s="149"/>
      <c r="C176" s="150" t="str">
        <f t="shared" si="0"/>
        <v/>
      </c>
      <c r="D176" s="151"/>
      <c r="E176" s="151"/>
      <c r="F176" s="149"/>
      <c r="G176" s="149"/>
      <c r="H176" s="110">
        <f t="shared" si="1"/>
        <v>0</v>
      </c>
      <c r="I176" s="178"/>
      <c r="J176" s="173"/>
      <c r="K176" s="123" t="e">
        <f t="shared" si="2"/>
        <v>#DIV/0!</v>
      </c>
      <c r="L176" s="156"/>
    </row>
    <row r="177" spans="1:12" s="10" customFormat="1" ht="20.100000000000001" customHeight="1" x14ac:dyDescent="0.3">
      <c r="A177" s="144"/>
      <c r="B177" s="145"/>
      <c r="C177" s="146" t="str">
        <f t="shared" si="0"/>
        <v/>
      </c>
      <c r="D177" s="147"/>
      <c r="E177" s="147"/>
      <c r="F177" s="145"/>
      <c r="G177" s="145"/>
      <c r="H177" s="94">
        <f t="shared" si="1"/>
        <v>0</v>
      </c>
      <c r="I177" s="177"/>
      <c r="J177" s="172"/>
      <c r="K177" s="59" t="e">
        <f t="shared" si="2"/>
        <v>#DIV/0!</v>
      </c>
      <c r="L177" s="157"/>
    </row>
    <row r="178" spans="1:12" ht="20.100000000000001" customHeight="1" x14ac:dyDescent="0.3">
      <c r="A178" s="148"/>
      <c r="B178" s="149"/>
      <c r="C178" s="150" t="str">
        <f t="shared" si="0"/>
        <v/>
      </c>
      <c r="D178" s="151"/>
      <c r="E178" s="151"/>
      <c r="F178" s="149"/>
      <c r="G178" s="149"/>
      <c r="H178" s="110">
        <f t="shared" si="1"/>
        <v>0</v>
      </c>
      <c r="I178" s="178"/>
      <c r="J178" s="173"/>
      <c r="K178" s="123" t="e">
        <f t="shared" si="2"/>
        <v>#DIV/0!</v>
      </c>
      <c r="L178" s="156"/>
    </row>
    <row r="179" spans="1:12" s="10" customFormat="1" ht="20.100000000000001" customHeight="1" x14ac:dyDescent="0.3">
      <c r="A179" s="144"/>
      <c r="B179" s="145"/>
      <c r="C179" s="146" t="str">
        <f t="shared" si="0"/>
        <v/>
      </c>
      <c r="D179" s="147"/>
      <c r="E179" s="147"/>
      <c r="F179" s="145"/>
      <c r="G179" s="145"/>
      <c r="H179" s="94">
        <f t="shared" si="1"/>
        <v>0</v>
      </c>
      <c r="I179" s="177"/>
      <c r="J179" s="172"/>
      <c r="K179" s="59" t="e">
        <f t="shared" si="2"/>
        <v>#DIV/0!</v>
      </c>
      <c r="L179" s="157"/>
    </row>
    <row r="180" spans="1:12" ht="20.100000000000001" customHeight="1" x14ac:dyDescent="0.3">
      <c r="A180" s="148"/>
      <c r="B180" s="149"/>
      <c r="C180" s="150" t="str">
        <f t="shared" si="0"/>
        <v/>
      </c>
      <c r="D180" s="151"/>
      <c r="E180" s="151"/>
      <c r="F180" s="149"/>
      <c r="G180" s="149"/>
      <c r="H180" s="110">
        <f t="shared" si="1"/>
        <v>0</v>
      </c>
      <c r="I180" s="178"/>
      <c r="J180" s="173"/>
      <c r="K180" s="123" t="e">
        <f t="shared" si="2"/>
        <v>#DIV/0!</v>
      </c>
      <c r="L180" s="156"/>
    </row>
    <row r="181" spans="1:12" s="22" customFormat="1" ht="20.100000000000001" customHeight="1" x14ac:dyDescent="0.3">
      <c r="A181" s="96"/>
      <c r="B181" s="97"/>
      <c r="C181" s="98"/>
      <c r="D181" s="99"/>
      <c r="E181" s="99"/>
      <c r="F181" s="97"/>
      <c r="G181" s="97"/>
      <c r="H181" s="97"/>
      <c r="I181" s="180"/>
      <c r="J181" s="174"/>
      <c r="K181" s="100"/>
      <c r="L181" s="21"/>
    </row>
    <row r="182" spans="1:12" s="12" customFormat="1" ht="20.100000000000001" customHeight="1" x14ac:dyDescent="0.3">
      <c r="A182" s="152"/>
      <c r="B182" s="153"/>
      <c r="C182" s="195" t="str">
        <f t="shared" si="0"/>
        <v/>
      </c>
      <c r="D182" s="154"/>
      <c r="E182" s="154"/>
      <c r="F182" s="153"/>
      <c r="G182" s="153"/>
      <c r="H182" s="101">
        <f t="shared" si="1"/>
        <v>0</v>
      </c>
      <c r="I182" s="209"/>
      <c r="J182" s="175"/>
      <c r="K182" s="59" t="e">
        <f t="shared" si="2"/>
        <v>#DIV/0!</v>
      </c>
      <c r="L182" s="155"/>
    </row>
    <row r="183" spans="1:12" ht="20.100000000000001" customHeight="1" x14ac:dyDescent="0.3">
      <c r="A183" s="148"/>
      <c r="B183" s="149"/>
      <c r="C183" s="150" t="str">
        <f t="shared" si="0"/>
        <v/>
      </c>
      <c r="D183" s="151"/>
      <c r="E183" s="151"/>
      <c r="F183" s="149"/>
      <c r="G183" s="149"/>
      <c r="H183" s="110">
        <f t="shared" si="1"/>
        <v>0</v>
      </c>
      <c r="I183" s="178"/>
      <c r="J183" s="173"/>
      <c r="K183" s="123" t="e">
        <f t="shared" si="2"/>
        <v>#DIV/0!</v>
      </c>
      <c r="L183" s="156"/>
    </row>
    <row r="184" spans="1:12" s="12" customFormat="1" ht="20.100000000000001" customHeight="1" x14ac:dyDescent="0.3">
      <c r="A184" s="152"/>
      <c r="B184" s="153"/>
      <c r="C184" s="195" t="str">
        <f t="shared" si="0"/>
        <v/>
      </c>
      <c r="D184" s="154"/>
      <c r="E184" s="154"/>
      <c r="F184" s="153"/>
      <c r="G184" s="153"/>
      <c r="H184" s="101">
        <f t="shared" si="1"/>
        <v>0</v>
      </c>
      <c r="I184" s="209"/>
      <c r="J184" s="175"/>
      <c r="K184" s="59" t="e">
        <f t="shared" si="2"/>
        <v>#DIV/0!</v>
      </c>
      <c r="L184" s="155"/>
    </row>
    <row r="185" spans="1:12" ht="20.100000000000001" customHeight="1" x14ac:dyDescent="0.3">
      <c r="A185" s="148"/>
      <c r="B185" s="149"/>
      <c r="C185" s="150" t="str">
        <f t="shared" si="0"/>
        <v/>
      </c>
      <c r="D185" s="151"/>
      <c r="E185" s="151"/>
      <c r="F185" s="149"/>
      <c r="G185" s="149"/>
      <c r="H185" s="110">
        <f t="shared" si="1"/>
        <v>0</v>
      </c>
      <c r="I185" s="178"/>
      <c r="J185" s="173"/>
      <c r="K185" s="123" t="e">
        <f t="shared" si="2"/>
        <v>#DIV/0!</v>
      </c>
      <c r="L185" s="156"/>
    </row>
    <row r="186" spans="1:12" s="12" customFormat="1" ht="20.100000000000001" customHeight="1" x14ac:dyDescent="0.3">
      <c r="A186" s="152"/>
      <c r="B186" s="153"/>
      <c r="C186" s="195" t="str">
        <f t="shared" si="0"/>
        <v/>
      </c>
      <c r="D186" s="154"/>
      <c r="E186" s="154"/>
      <c r="F186" s="153"/>
      <c r="G186" s="153"/>
      <c r="H186" s="101">
        <f t="shared" si="1"/>
        <v>0</v>
      </c>
      <c r="I186" s="209"/>
      <c r="J186" s="175"/>
      <c r="K186" s="59" t="e">
        <f t="shared" si="2"/>
        <v>#DIV/0!</v>
      </c>
      <c r="L186" s="155"/>
    </row>
    <row r="187" spans="1:12" ht="20.100000000000001" customHeight="1" x14ac:dyDescent="0.3">
      <c r="A187" s="148"/>
      <c r="B187" s="149"/>
      <c r="C187" s="150" t="str">
        <f t="shared" si="0"/>
        <v/>
      </c>
      <c r="D187" s="151"/>
      <c r="E187" s="151"/>
      <c r="F187" s="149"/>
      <c r="G187" s="149"/>
      <c r="H187" s="110">
        <f t="shared" si="1"/>
        <v>0</v>
      </c>
      <c r="I187" s="178"/>
      <c r="J187" s="173"/>
      <c r="K187" s="123" t="e">
        <f t="shared" si="2"/>
        <v>#DIV/0!</v>
      </c>
      <c r="L187" s="156"/>
    </row>
    <row r="188" spans="1:12" s="12" customFormat="1" ht="20.100000000000001" customHeight="1" x14ac:dyDescent="0.3">
      <c r="A188" s="152"/>
      <c r="B188" s="153"/>
      <c r="C188" s="195" t="str">
        <f t="shared" si="0"/>
        <v/>
      </c>
      <c r="D188" s="154"/>
      <c r="E188" s="154"/>
      <c r="F188" s="153"/>
      <c r="G188" s="153"/>
      <c r="H188" s="101">
        <f t="shared" si="1"/>
        <v>0</v>
      </c>
      <c r="I188" s="209"/>
      <c r="J188" s="175"/>
      <c r="K188" s="59" t="e">
        <f t="shared" si="2"/>
        <v>#DIV/0!</v>
      </c>
      <c r="L188" s="155"/>
    </row>
    <row r="189" spans="1:12" ht="20.100000000000001" customHeight="1" x14ac:dyDescent="0.3">
      <c r="A189" s="148"/>
      <c r="B189" s="149"/>
      <c r="C189" s="150" t="str">
        <f t="shared" si="0"/>
        <v/>
      </c>
      <c r="D189" s="151"/>
      <c r="E189" s="151"/>
      <c r="F189" s="149"/>
      <c r="G189" s="149"/>
      <c r="H189" s="110">
        <f t="shared" si="1"/>
        <v>0</v>
      </c>
      <c r="I189" s="178"/>
      <c r="J189" s="173"/>
      <c r="K189" s="123" t="e">
        <f t="shared" si="2"/>
        <v>#DIV/0!</v>
      </c>
      <c r="L189" s="156"/>
    </row>
    <row r="190" spans="1:12" s="12" customFormat="1" ht="20.100000000000001" customHeight="1" x14ac:dyDescent="0.3">
      <c r="A190" s="152"/>
      <c r="B190" s="153"/>
      <c r="C190" s="195" t="str">
        <f t="shared" si="0"/>
        <v/>
      </c>
      <c r="D190" s="154"/>
      <c r="E190" s="154"/>
      <c r="F190" s="153"/>
      <c r="G190" s="153"/>
      <c r="H190" s="101">
        <f t="shared" si="1"/>
        <v>0</v>
      </c>
      <c r="I190" s="209"/>
      <c r="J190" s="175"/>
      <c r="K190" s="59" t="e">
        <f t="shared" si="2"/>
        <v>#DIV/0!</v>
      </c>
      <c r="L190" s="155"/>
    </row>
    <row r="191" spans="1:12" ht="20.100000000000001" customHeight="1" x14ac:dyDescent="0.3">
      <c r="A191" s="148"/>
      <c r="B191" s="149"/>
      <c r="C191" s="150" t="str">
        <f t="shared" si="0"/>
        <v/>
      </c>
      <c r="D191" s="151"/>
      <c r="E191" s="151"/>
      <c r="F191" s="149"/>
      <c r="G191" s="149"/>
      <c r="H191" s="110">
        <f t="shared" si="1"/>
        <v>0</v>
      </c>
      <c r="I191" s="178"/>
      <c r="J191" s="173"/>
      <c r="K191" s="123" t="e">
        <f t="shared" si="2"/>
        <v>#DIV/0!</v>
      </c>
      <c r="L191" s="156"/>
    </row>
    <row r="192" spans="1:12" s="12" customFormat="1" ht="20.100000000000001" customHeight="1" x14ac:dyDescent="0.3">
      <c r="A192" s="152"/>
      <c r="B192" s="153"/>
      <c r="C192" s="195" t="str">
        <f t="shared" si="0"/>
        <v/>
      </c>
      <c r="D192" s="154"/>
      <c r="E192" s="154"/>
      <c r="F192" s="153"/>
      <c r="G192" s="153"/>
      <c r="H192" s="101">
        <f t="shared" si="1"/>
        <v>0</v>
      </c>
      <c r="I192" s="209"/>
      <c r="J192" s="175"/>
      <c r="K192" s="59" t="e">
        <f t="shared" si="2"/>
        <v>#DIV/0!</v>
      </c>
      <c r="L192" s="155"/>
    </row>
    <row r="193" spans="1:19" ht="20.100000000000001" customHeight="1" x14ac:dyDescent="0.3">
      <c r="A193" s="148"/>
      <c r="B193" s="149"/>
      <c r="C193" s="150" t="str">
        <f t="shared" si="0"/>
        <v/>
      </c>
      <c r="D193" s="151"/>
      <c r="E193" s="151"/>
      <c r="F193" s="149"/>
      <c r="G193" s="149"/>
      <c r="H193" s="110">
        <f t="shared" si="1"/>
        <v>0</v>
      </c>
      <c r="I193" s="178"/>
      <c r="J193" s="173"/>
      <c r="K193" s="123" t="e">
        <f t="shared" si="2"/>
        <v>#DIV/0!</v>
      </c>
      <c r="L193" s="156"/>
    </row>
    <row r="194" spans="1:19" ht="20.100000000000001" customHeight="1" x14ac:dyDescent="0.3">
      <c r="A194" s="90"/>
      <c r="B194" s="90"/>
      <c r="C194" s="90"/>
      <c r="D194" s="90"/>
      <c r="E194" s="301" t="str">
        <f>IF(C167="","Year 1 Total",CONCATENATE(C167, " Total"))</f>
        <v>Year 1 Total</v>
      </c>
      <c r="F194" s="302"/>
      <c r="G194" s="66">
        <f>SUM(G169:G180)</f>
        <v>0</v>
      </c>
      <c r="H194" s="66">
        <f>SUM(H169:H180)</f>
        <v>0</v>
      </c>
      <c r="I194" s="66">
        <f>SUM(I169:I180)</f>
        <v>0</v>
      </c>
      <c r="J194" s="176">
        <f>SUM(J169:J180)</f>
        <v>0</v>
      </c>
      <c r="K194" s="92"/>
      <c r="L194" s="92">
        <f t="shared" ref="L194" si="3">SUM(L169:L180)</f>
        <v>0</v>
      </c>
    </row>
    <row r="195" spans="1:19" ht="20.100000000000001" customHeight="1" x14ac:dyDescent="0.3">
      <c r="A195" s="90"/>
      <c r="B195" s="90"/>
      <c r="C195" s="90"/>
      <c r="D195" s="90"/>
      <c r="E195" s="301" t="str">
        <f>IF(E167="", "Year 2 Total", CONCATENATE(E167, " Total"))</f>
        <v>Year 2 Total</v>
      </c>
      <c r="F195" s="302"/>
      <c r="G195" s="66">
        <f>SUM(G182:G193)</f>
        <v>0</v>
      </c>
      <c r="H195" s="66">
        <f>SUM(H182:H193)</f>
        <v>0</v>
      </c>
      <c r="I195" s="66">
        <f>SUM(I182:I193)</f>
        <v>0</v>
      </c>
      <c r="J195" s="176">
        <f>SUM(J182:J193)</f>
        <v>0</v>
      </c>
      <c r="K195" s="92"/>
      <c r="L195" s="92">
        <f t="shared" ref="L195" si="4">SUM(L182:L193)</f>
        <v>0</v>
      </c>
    </row>
    <row r="196" spans="1:19" ht="20.100000000000001" customHeight="1" x14ac:dyDescent="0.3">
      <c r="A196" s="83"/>
      <c r="B196" s="83"/>
      <c r="C196" s="83"/>
      <c r="D196" s="83"/>
      <c r="E196" s="83"/>
      <c r="F196" s="83"/>
      <c r="G196" s="83"/>
      <c r="I196" s="298" t="str">
        <f>IF(C167="", "Year 1 Average",CONCATENATE(C167, " Average"))</f>
        <v>Year 1 Average</v>
      </c>
      <c r="J196" s="299"/>
      <c r="K196" s="61" t="e">
        <f>AVERAGE(K169:K180)</f>
        <v>#DIV/0!</v>
      </c>
      <c r="R196" s="83"/>
      <c r="S196" s="83"/>
    </row>
    <row r="197" spans="1:19" ht="20.100000000000001" customHeight="1" x14ac:dyDescent="0.3">
      <c r="A197" s="83"/>
      <c r="B197" s="83"/>
      <c r="C197" s="83"/>
      <c r="G197" s="83"/>
      <c r="I197" s="298" t="str">
        <f>IF(E167="", "Year 2 Average",CONCATENATE(E167, " Average"))</f>
        <v>Year 2 Average</v>
      </c>
      <c r="J197" s="299"/>
      <c r="K197" s="60" t="e">
        <f>AVERAGE(K182:K193)</f>
        <v>#DIV/0!</v>
      </c>
    </row>
    <row r="198" spans="1:19" ht="20.100000000000001" customHeight="1" x14ac:dyDescent="0.25"/>
    <row r="199" spans="1:19" ht="20.100000000000001" customHeight="1" x14ac:dyDescent="0.25"/>
    <row r="200" spans="1:19" ht="20.100000000000001" customHeight="1" x14ac:dyDescent="0.25"/>
    <row r="201" spans="1:19" ht="20.100000000000001" customHeight="1" x14ac:dyDescent="0.25"/>
    <row r="202" spans="1:19" ht="20.100000000000001" customHeight="1" x14ac:dyDescent="0.25"/>
    <row r="203" spans="1:19" ht="20.100000000000001" customHeight="1" x14ac:dyDescent="0.25"/>
    <row r="204" spans="1:19" ht="20.100000000000001" customHeight="1" x14ac:dyDescent="0.25"/>
    <row r="205" spans="1:19" ht="20.100000000000001" customHeight="1" x14ac:dyDescent="0.25"/>
    <row r="206" spans="1:19" ht="20.100000000000001" customHeight="1" x14ac:dyDescent="0.25"/>
    <row r="207" spans="1:19" ht="20.100000000000001" customHeight="1" x14ac:dyDescent="0.25"/>
    <row r="208" spans="1:19"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spans="1:12" ht="20.100000000000001" customHeight="1" x14ac:dyDescent="0.25"/>
    <row r="242" spans="1:12" ht="20.100000000000001" customHeight="1" x14ac:dyDescent="0.25"/>
    <row r="243" spans="1:12" ht="20.100000000000001" customHeight="1" x14ac:dyDescent="0.25"/>
    <row r="244" spans="1:12" ht="20.100000000000001" customHeight="1" x14ac:dyDescent="0.25"/>
    <row r="245" spans="1:12" ht="20.100000000000001" customHeight="1" x14ac:dyDescent="0.25"/>
    <row r="246" spans="1:12" ht="20.100000000000001" customHeight="1" x14ac:dyDescent="0.3">
      <c r="A246" s="84" t="str">
        <f>A62</f>
        <v>Enter Building Name Above</v>
      </c>
      <c r="B246" s="2"/>
      <c r="I246" s="191"/>
    </row>
    <row r="247" spans="1:12" ht="20.100000000000001" customHeight="1" thickBot="1" x14ac:dyDescent="0.3">
      <c r="I247" s="191"/>
    </row>
    <row r="248" spans="1:12" ht="20.100000000000001" customHeight="1" thickBot="1" x14ac:dyDescent="0.35">
      <c r="A248" s="84" t="s">
        <v>8</v>
      </c>
      <c r="B248" s="203" t="s">
        <v>200</v>
      </c>
      <c r="C248" s="204"/>
      <c r="D248" s="205" t="s">
        <v>201</v>
      </c>
      <c r="E248" s="206"/>
      <c r="G248" s="118" t="s">
        <v>159</v>
      </c>
      <c r="H248" s="137">
        <v>3413</v>
      </c>
      <c r="I248" s="191"/>
    </row>
    <row r="249" spans="1:12" ht="20.100000000000001" customHeight="1" x14ac:dyDescent="0.3">
      <c r="A249" s="86" t="s">
        <v>1</v>
      </c>
      <c r="B249" s="86" t="s">
        <v>7</v>
      </c>
      <c r="C249" s="86" t="s">
        <v>2</v>
      </c>
      <c r="D249" s="86" t="s">
        <v>3</v>
      </c>
      <c r="E249" s="86" t="s">
        <v>4</v>
      </c>
      <c r="F249" s="86" t="s">
        <v>5</v>
      </c>
      <c r="G249" s="86" t="s">
        <v>14</v>
      </c>
      <c r="H249" s="128" t="s">
        <v>12</v>
      </c>
      <c r="I249" s="86" t="s">
        <v>192</v>
      </c>
      <c r="J249" s="86" t="s">
        <v>10</v>
      </c>
      <c r="K249" s="86" t="s">
        <v>15</v>
      </c>
      <c r="L249" s="86" t="s">
        <v>151</v>
      </c>
    </row>
    <row r="250" spans="1:12" ht="20.100000000000001" customHeight="1" x14ac:dyDescent="0.3">
      <c r="A250" s="148"/>
      <c r="B250" s="148"/>
      <c r="C250" s="150" t="str">
        <f t="shared" ref="C250:C261" si="5">IF(D250="", "", D250)</f>
        <v/>
      </c>
      <c r="D250" s="160"/>
      <c r="E250" s="160"/>
      <c r="F250" s="148"/>
      <c r="G250" s="148"/>
      <c r="H250" s="88">
        <f t="shared" ref="H250:H261" si="6">G250*$H$248/100000</f>
        <v>0</v>
      </c>
      <c r="I250" s="178"/>
      <c r="J250" s="158"/>
      <c r="K250" s="62" t="e">
        <f t="shared" ref="K250:K261" si="7">J250/G250</f>
        <v>#DIV/0!</v>
      </c>
      <c r="L250" s="158"/>
    </row>
    <row r="251" spans="1:12" s="14" customFormat="1" ht="20.100000000000001" customHeight="1" x14ac:dyDescent="0.3">
      <c r="A251" s="161"/>
      <c r="B251" s="161"/>
      <c r="C251" s="196" t="str">
        <f t="shared" si="5"/>
        <v/>
      </c>
      <c r="D251" s="162"/>
      <c r="E251" s="162"/>
      <c r="F251" s="161"/>
      <c r="G251" s="161"/>
      <c r="H251" s="13">
        <f t="shared" si="6"/>
        <v>0</v>
      </c>
      <c r="I251" s="179"/>
      <c r="J251" s="159"/>
      <c r="K251" s="63" t="e">
        <f t="shared" si="7"/>
        <v>#DIV/0!</v>
      </c>
      <c r="L251" s="159"/>
    </row>
    <row r="252" spans="1:12" ht="20.100000000000001" customHeight="1" x14ac:dyDescent="0.3">
      <c r="A252" s="148"/>
      <c r="B252" s="148"/>
      <c r="C252" s="150" t="str">
        <f t="shared" si="5"/>
        <v/>
      </c>
      <c r="D252" s="160"/>
      <c r="E252" s="160"/>
      <c r="F252" s="148"/>
      <c r="G252" s="148"/>
      <c r="H252" s="88">
        <f t="shared" si="6"/>
        <v>0</v>
      </c>
      <c r="I252" s="178"/>
      <c r="J252" s="158"/>
      <c r="K252" s="62" t="e">
        <f t="shared" si="7"/>
        <v>#DIV/0!</v>
      </c>
      <c r="L252" s="158"/>
    </row>
    <row r="253" spans="1:12" s="14" customFormat="1" ht="20.100000000000001" customHeight="1" x14ac:dyDescent="0.3">
      <c r="A253" s="161"/>
      <c r="B253" s="161"/>
      <c r="C253" s="196" t="str">
        <f t="shared" si="5"/>
        <v/>
      </c>
      <c r="D253" s="162"/>
      <c r="E253" s="162"/>
      <c r="F253" s="161"/>
      <c r="G253" s="161"/>
      <c r="H253" s="13">
        <f t="shared" si="6"/>
        <v>0</v>
      </c>
      <c r="I253" s="179"/>
      <c r="J253" s="159"/>
      <c r="K253" s="63" t="e">
        <f t="shared" si="7"/>
        <v>#DIV/0!</v>
      </c>
      <c r="L253" s="159"/>
    </row>
    <row r="254" spans="1:12" ht="20.100000000000001" customHeight="1" x14ac:dyDescent="0.3">
      <c r="A254" s="148"/>
      <c r="B254" s="148"/>
      <c r="C254" s="150" t="str">
        <f t="shared" si="5"/>
        <v/>
      </c>
      <c r="D254" s="160"/>
      <c r="E254" s="160"/>
      <c r="F254" s="148"/>
      <c r="G254" s="148"/>
      <c r="H254" s="88">
        <f t="shared" si="6"/>
        <v>0</v>
      </c>
      <c r="I254" s="178"/>
      <c r="J254" s="158"/>
      <c r="K254" s="62" t="e">
        <f t="shared" si="7"/>
        <v>#DIV/0!</v>
      </c>
      <c r="L254" s="158"/>
    </row>
    <row r="255" spans="1:12" s="14" customFormat="1" ht="20.100000000000001" customHeight="1" x14ac:dyDescent="0.3">
      <c r="A255" s="161"/>
      <c r="B255" s="161"/>
      <c r="C255" s="196" t="str">
        <f t="shared" si="5"/>
        <v/>
      </c>
      <c r="D255" s="162"/>
      <c r="E255" s="162"/>
      <c r="F255" s="161"/>
      <c r="G255" s="161"/>
      <c r="H255" s="13">
        <f t="shared" si="6"/>
        <v>0</v>
      </c>
      <c r="I255" s="179"/>
      <c r="J255" s="159"/>
      <c r="K255" s="63" t="e">
        <f t="shared" si="7"/>
        <v>#DIV/0!</v>
      </c>
      <c r="L255" s="159"/>
    </row>
    <row r="256" spans="1:12" ht="20.100000000000001" customHeight="1" x14ac:dyDescent="0.3">
      <c r="A256" s="148"/>
      <c r="B256" s="148"/>
      <c r="C256" s="150" t="str">
        <f t="shared" si="5"/>
        <v/>
      </c>
      <c r="D256" s="160"/>
      <c r="E256" s="160"/>
      <c r="F256" s="148"/>
      <c r="G256" s="148"/>
      <c r="H256" s="88">
        <f t="shared" si="6"/>
        <v>0</v>
      </c>
      <c r="I256" s="178"/>
      <c r="J256" s="158"/>
      <c r="K256" s="62" t="e">
        <f t="shared" si="7"/>
        <v>#DIV/0!</v>
      </c>
      <c r="L256" s="158"/>
    </row>
    <row r="257" spans="1:12" s="14" customFormat="1" ht="19.5" customHeight="1" x14ac:dyDescent="0.3">
      <c r="A257" s="161"/>
      <c r="B257" s="161"/>
      <c r="C257" s="196" t="str">
        <f t="shared" si="5"/>
        <v/>
      </c>
      <c r="D257" s="162"/>
      <c r="E257" s="162"/>
      <c r="F257" s="161"/>
      <c r="G257" s="161"/>
      <c r="H257" s="13">
        <f t="shared" si="6"/>
        <v>0</v>
      </c>
      <c r="I257" s="179"/>
      <c r="J257" s="159"/>
      <c r="K257" s="63" t="e">
        <f t="shared" si="7"/>
        <v>#DIV/0!</v>
      </c>
      <c r="L257" s="159"/>
    </row>
    <row r="258" spans="1:12" ht="20.100000000000001" customHeight="1" x14ac:dyDescent="0.3">
      <c r="A258" s="148"/>
      <c r="B258" s="148"/>
      <c r="C258" s="150" t="str">
        <f t="shared" si="5"/>
        <v/>
      </c>
      <c r="D258" s="160"/>
      <c r="E258" s="160"/>
      <c r="F258" s="148"/>
      <c r="G258" s="148"/>
      <c r="H258" s="88">
        <f t="shared" si="6"/>
        <v>0</v>
      </c>
      <c r="I258" s="178"/>
      <c r="J258" s="158"/>
      <c r="K258" s="62" t="e">
        <f t="shared" si="7"/>
        <v>#DIV/0!</v>
      </c>
      <c r="L258" s="158"/>
    </row>
    <row r="259" spans="1:12" s="14" customFormat="1" ht="20.100000000000001" customHeight="1" x14ac:dyDescent="0.3">
      <c r="A259" s="161"/>
      <c r="B259" s="161"/>
      <c r="C259" s="196" t="str">
        <f t="shared" si="5"/>
        <v/>
      </c>
      <c r="D259" s="162"/>
      <c r="E259" s="162"/>
      <c r="F259" s="161"/>
      <c r="G259" s="161"/>
      <c r="H259" s="13">
        <f t="shared" si="6"/>
        <v>0</v>
      </c>
      <c r="I259" s="179"/>
      <c r="J259" s="159"/>
      <c r="K259" s="63" t="e">
        <f t="shared" si="7"/>
        <v>#DIV/0!</v>
      </c>
      <c r="L259" s="159"/>
    </row>
    <row r="260" spans="1:12" ht="20.100000000000001" customHeight="1" x14ac:dyDescent="0.3">
      <c r="A260" s="148"/>
      <c r="B260" s="148"/>
      <c r="C260" s="150" t="str">
        <f t="shared" si="5"/>
        <v/>
      </c>
      <c r="D260" s="160"/>
      <c r="E260" s="160"/>
      <c r="F260" s="148"/>
      <c r="G260" s="148"/>
      <c r="H260" s="88">
        <f t="shared" si="6"/>
        <v>0</v>
      </c>
      <c r="I260" s="178"/>
      <c r="J260" s="158"/>
      <c r="K260" s="62" t="e">
        <f t="shared" si="7"/>
        <v>#DIV/0!</v>
      </c>
      <c r="L260" s="158"/>
    </row>
    <row r="261" spans="1:12" s="14" customFormat="1" ht="20.100000000000001" customHeight="1" x14ac:dyDescent="0.3">
      <c r="A261" s="161"/>
      <c r="B261" s="161"/>
      <c r="C261" s="196" t="str">
        <f t="shared" si="5"/>
        <v/>
      </c>
      <c r="D261" s="162"/>
      <c r="E261" s="162"/>
      <c r="F261" s="161"/>
      <c r="G261" s="161"/>
      <c r="H261" s="13">
        <f t="shared" si="6"/>
        <v>0</v>
      </c>
      <c r="I261" s="179"/>
      <c r="J261" s="159"/>
      <c r="K261" s="63" t="e">
        <f t="shared" si="7"/>
        <v>#DIV/0!</v>
      </c>
      <c r="L261" s="159"/>
    </row>
    <row r="262" spans="1:12" s="22" customFormat="1" ht="20.100000000000001" customHeight="1" x14ac:dyDescent="0.3">
      <c r="A262" s="96"/>
      <c r="B262" s="96"/>
      <c r="C262" s="18"/>
      <c r="D262" s="96"/>
      <c r="E262" s="96"/>
      <c r="F262" s="19"/>
      <c r="G262" s="96"/>
      <c r="H262" s="96"/>
      <c r="I262" s="180"/>
      <c r="J262" s="20"/>
      <c r="K262" s="21"/>
      <c r="L262" s="21"/>
    </row>
    <row r="263" spans="1:12" ht="20.100000000000001" customHeight="1" x14ac:dyDescent="0.3">
      <c r="A263" s="148"/>
      <c r="B263" s="148"/>
      <c r="C263" s="150" t="str">
        <f t="shared" ref="C263:C274" si="8">IF(D263="", "", D263)</f>
        <v/>
      </c>
      <c r="D263" s="160"/>
      <c r="E263" s="160"/>
      <c r="F263" s="148"/>
      <c r="G263" s="148"/>
      <c r="H263" s="88">
        <f t="shared" ref="H263:H274" si="9">G263*$H$248/100000</f>
        <v>0</v>
      </c>
      <c r="I263" s="178"/>
      <c r="J263" s="158"/>
      <c r="K263" s="62" t="e">
        <f t="shared" ref="K263:K274" si="10">J263/G263</f>
        <v>#DIV/0!</v>
      </c>
      <c r="L263" s="158"/>
    </row>
    <row r="264" spans="1:12" s="16" customFormat="1" ht="20.100000000000001" customHeight="1" x14ac:dyDescent="0.3">
      <c r="A264" s="163"/>
      <c r="B264" s="163"/>
      <c r="C264" s="197" t="str">
        <f t="shared" si="8"/>
        <v/>
      </c>
      <c r="D264" s="164"/>
      <c r="E264" s="164"/>
      <c r="F264" s="163"/>
      <c r="G264" s="163"/>
      <c r="H264" s="15">
        <f t="shared" si="9"/>
        <v>0</v>
      </c>
      <c r="I264" s="181"/>
      <c r="J264" s="166"/>
      <c r="K264" s="64" t="e">
        <f t="shared" si="10"/>
        <v>#DIV/0!</v>
      </c>
      <c r="L264" s="166"/>
    </row>
    <row r="265" spans="1:12" ht="20.100000000000001" customHeight="1" x14ac:dyDescent="0.3">
      <c r="A265" s="148"/>
      <c r="B265" s="148"/>
      <c r="C265" s="150" t="str">
        <f t="shared" si="8"/>
        <v/>
      </c>
      <c r="D265" s="160"/>
      <c r="E265" s="160"/>
      <c r="F265" s="148"/>
      <c r="G265" s="148"/>
      <c r="H265" s="88">
        <f t="shared" si="9"/>
        <v>0</v>
      </c>
      <c r="I265" s="178"/>
      <c r="J265" s="158"/>
      <c r="K265" s="62" t="e">
        <f t="shared" si="10"/>
        <v>#DIV/0!</v>
      </c>
      <c r="L265" s="158"/>
    </row>
    <row r="266" spans="1:12" s="16" customFormat="1" ht="20.100000000000001" customHeight="1" x14ac:dyDescent="0.3">
      <c r="A266" s="163"/>
      <c r="B266" s="163"/>
      <c r="C266" s="197" t="str">
        <f t="shared" si="8"/>
        <v/>
      </c>
      <c r="D266" s="164"/>
      <c r="E266" s="164"/>
      <c r="F266" s="163"/>
      <c r="G266" s="163"/>
      <c r="H266" s="15">
        <f t="shared" si="9"/>
        <v>0</v>
      </c>
      <c r="I266" s="181"/>
      <c r="J266" s="166"/>
      <c r="K266" s="64" t="e">
        <f t="shared" si="10"/>
        <v>#DIV/0!</v>
      </c>
      <c r="L266" s="166"/>
    </row>
    <row r="267" spans="1:12" ht="20.100000000000001" customHeight="1" x14ac:dyDescent="0.3">
      <c r="A267" s="148"/>
      <c r="B267" s="148"/>
      <c r="C267" s="150" t="str">
        <f t="shared" si="8"/>
        <v/>
      </c>
      <c r="D267" s="160"/>
      <c r="E267" s="160"/>
      <c r="F267" s="148"/>
      <c r="G267" s="148"/>
      <c r="H267" s="88">
        <f t="shared" si="9"/>
        <v>0</v>
      </c>
      <c r="I267" s="178"/>
      <c r="J267" s="158"/>
      <c r="K267" s="62" t="e">
        <f t="shared" si="10"/>
        <v>#DIV/0!</v>
      </c>
      <c r="L267" s="158"/>
    </row>
    <row r="268" spans="1:12" s="16" customFormat="1" ht="20.100000000000001" customHeight="1" x14ac:dyDescent="0.3">
      <c r="A268" s="163"/>
      <c r="B268" s="163"/>
      <c r="C268" s="197" t="str">
        <f t="shared" si="8"/>
        <v/>
      </c>
      <c r="D268" s="164"/>
      <c r="E268" s="164"/>
      <c r="F268" s="163"/>
      <c r="G268" s="163"/>
      <c r="H268" s="15">
        <f t="shared" si="9"/>
        <v>0</v>
      </c>
      <c r="I268" s="181"/>
      <c r="J268" s="166"/>
      <c r="K268" s="64" t="e">
        <f t="shared" si="10"/>
        <v>#DIV/0!</v>
      </c>
      <c r="L268" s="166"/>
    </row>
    <row r="269" spans="1:12" ht="20.100000000000001" customHeight="1" x14ac:dyDescent="0.3">
      <c r="A269" s="148"/>
      <c r="B269" s="148"/>
      <c r="C269" s="150" t="str">
        <f t="shared" si="8"/>
        <v/>
      </c>
      <c r="D269" s="160"/>
      <c r="E269" s="160"/>
      <c r="F269" s="148"/>
      <c r="G269" s="148"/>
      <c r="H269" s="88">
        <f t="shared" si="9"/>
        <v>0</v>
      </c>
      <c r="I269" s="178"/>
      <c r="J269" s="158"/>
      <c r="K269" s="62" t="e">
        <f t="shared" si="10"/>
        <v>#DIV/0!</v>
      </c>
      <c r="L269" s="158"/>
    </row>
    <row r="270" spans="1:12" s="16" customFormat="1" ht="20.100000000000001" customHeight="1" x14ac:dyDescent="0.3">
      <c r="A270" s="163"/>
      <c r="B270" s="163"/>
      <c r="C270" s="197" t="str">
        <f t="shared" si="8"/>
        <v/>
      </c>
      <c r="D270" s="164"/>
      <c r="E270" s="164"/>
      <c r="F270" s="163"/>
      <c r="G270" s="163"/>
      <c r="H270" s="15">
        <f t="shared" si="9"/>
        <v>0</v>
      </c>
      <c r="I270" s="181"/>
      <c r="J270" s="166"/>
      <c r="K270" s="64" t="e">
        <f t="shared" si="10"/>
        <v>#DIV/0!</v>
      </c>
      <c r="L270" s="166"/>
    </row>
    <row r="271" spans="1:12" ht="20.100000000000001" customHeight="1" x14ac:dyDescent="0.3">
      <c r="A271" s="148"/>
      <c r="B271" s="148"/>
      <c r="C271" s="150" t="str">
        <f t="shared" si="8"/>
        <v/>
      </c>
      <c r="D271" s="160"/>
      <c r="E271" s="160"/>
      <c r="F271" s="148"/>
      <c r="G271" s="148"/>
      <c r="H271" s="88">
        <f t="shared" si="9"/>
        <v>0</v>
      </c>
      <c r="I271" s="178"/>
      <c r="J271" s="158"/>
      <c r="K271" s="62" t="e">
        <f t="shared" si="10"/>
        <v>#DIV/0!</v>
      </c>
      <c r="L271" s="158"/>
    </row>
    <row r="272" spans="1:12" s="16" customFormat="1" ht="20.100000000000001" customHeight="1" x14ac:dyDescent="0.3">
      <c r="A272" s="163"/>
      <c r="B272" s="163"/>
      <c r="C272" s="197" t="str">
        <f t="shared" si="8"/>
        <v/>
      </c>
      <c r="D272" s="164"/>
      <c r="E272" s="164"/>
      <c r="F272" s="163"/>
      <c r="G272" s="163"/>
      <c r="H272" s="15">
        <f t="shared" si="9"/>
        <v>0</v>
      </c>
      <c r="I272" s="181"/>
      <c r="J272" s="166"/>
      <c r="K272" s="64" t="e">
        <f t="shared" si="10"/>
        <v>#DIV/0!</v>
      </c>
      <c r="L272" s="166"/>
    </row>
    <row r="273" spans="1:12" ht="20.100000000000001" customHeight="1" x14ac:dyDescent="0.3">
      <c r="A273" s="148"/>
      <c r="B273" s="148"/>
      <c r="C273" s="150" t="str">
        <f t="shared" si="8"/>
        <v/>
      </c>
      <c r="D273" s="160"/>
      <c r="E273" s="160"/>
      <c r="F273" s="148"/>
      <c r="G273" s="148"/>
      <c r="H273" s="88">
        <f t="shared" si="9"/>
        <v>0</v>
      </c>
      <c r="I273" s="178"/>
      <c r="J273" s="158"/>
      <c r="K273" s="62" t="e">
        <f t="shared" si="10"/>
        <v>#DIV/0!</v>
      </c>
      <c r="L273" s="158"/>
    </row>
    <row r="274" spans="1:12" s="16" customFormat="1" ht="20.100000000000001" customHeight="1" x14ac:dyDescent="0.3">
      <c r="A274" s="163"/>
      <c r="B274" s="163"/>
      <c r="C274" s="197" t="str">
        <f t="shared" si="8"/>
        <v/>
      </c>
      <c r="D274" s="164"/>
      <c r="E274" s="164"/>
      <c r="F274" s="165"/>
      <c r="G274" s="165"/>
      <c r="H274" s="15">
        <f t="shared" si="9"/>
        <v>0</v>
      </c>
      <c r="I274" s="181"/>
      <c r="J274" s="170"/>
      <c r="K274" s="65" t="e">
        <f t="shared" si="10"/>
        <v>#DIV/0!</v>
      </c>
      <c r="L274" s="166"/>
    </row>
    <row r="275" spans="1:12" ht="20.100000000000001" customHeight="1" x14ac:dyDescent="0.3">
      <c r="A275" s="83"/>
      <c r="B275" s="83"/>
      <c r="E275" s="296" t="str">
        <f>IF(C248="","Year 1 Total",CONCATENATE(C248, " Total"))</f>
        <v>Year 1 Total</v>
      </c>
      <c r="F275" s="297"/>
      <c r="G275" s="8">
        <f>SUM(G250:G261)</f>
        <v>0</v>
      </c>
      <c r="H275" s="8">
        <f>SUM(H250:H261)</f>
        <v>0</v>
      </c>
      <c r="I275" s="187">
        <f>SUM(I250:I261)</f>
        <v>0</v>
      </c>
      <c r="J275" s="171">
        <f>SUM(J250:J261)</f>
        <v>0</v>
      </c>
      <c r="K275" s="9"/>
      <c r="L275" s="9">
        <f t="shared" ref="L275" si="11">SUM(L250:L261)</f>
        <v>0</v>
      </c>
    </row>
    <row r="276" spans="1:12" ht="20.100000000000001" customHeight="1" x14ac:dyDescent="0.3">
      <c r="A276" s="83"/>
      <c r="B276" s="83"/>
      <c r="E276" s="296" t="str">
        <f>IF(E248="","Year 2 Total",CONCATENATE(E248, " Total"))</f>
        <v>Year 2 Total</v>
      </c>
      <c r="F276" s="297"/>
      <c r="G276" s="8">
        <f>SUM(G263:G274)</f>
        <v>0</v>
      </c>
      <c r="H276" s="8">
        <f>SUM(H263:H274)</f>
        <v>0</v>
      </c>
      <c r="I276" s="187">
        <f>SUM(I263:I274)</f>
        <v>0</v>
      </c>
      <c r="J276" s="171">
        <f>SUM(J263:J274)</f>
        <v>0</v>
      </c>
      <c r="K276" s="9"/>
      <c r="L276" s="9">
        <f t="shared" ref="L276" si="12">SUM(L263:L274)</f>
        <v>0</v>
      </c>
    </row>
    <row r="277" spans="1:12" ht="20.100000000000001" customHeight="1" x14ac:dyDescent="0.3">
      <c r="A277" s="83"/>
      <c r="B277" s="83"/>
      <c r="C277" s="83"/>
      <c r="D277" s="83"/>
      <c r="E277" s="83"/>
      <c r="F277" s="83"/>
      <c r="I277" s="298" t="str">
        <f>IF(C248="", "Year 1 Average",CONCATENATE(C248, " Average"))</f>
        <v>Year 1 Average</v>
      </c>
      <c r="J277" s="299"/>
      <c r="K277" s="61" t="e">
        <f>AVERAGE(K250:K261)</f>
        <v>#DIV/0!</v>
      </c>
    </row>
    <row r="278" spans="1:12" ht="20.100000000000001" customHeight="1" x14ac:dyDescent="0.3">
      <c r="A278" s="83"/>
      <c r="B278" s="83"/>
      <c r="C278" s="83"/>
      <c r="D278" s="83"/>
      <c r="E278" s="83"/>
      <c r="F278" s="83"/>
      <c r="I278" s="298" t="str">
        <f>IF(E248="", "Year 2 Average",CONCATENATE(E248, " Average"))</f>
        <v>Year 2 Average</v>
      </c>
      <c r="J278" s="299"/>
      <c r="K278" s="61" t="e">
        <f>AVERAGE(K263:K274)</f>
        <v>#DIV/0!</v>
      </c>
    </row>
    <row r="279" spans="1:12" ht="20.100000000000001" customHeight="1" x14ac:dyDescent="0.25"/>
    <row r="280" spans="1:12" ht="20.100000000000001" customHeight="1" x14ac:dyDescent="0.25"/>
    <row r="281" spans="1:12" ht="20.100000000000001" customHeight="1" x14ac:dyDescent="0.25"/>
    <row r="282" spans="1:12" ht="20.100000000000001" customHeight="1" x14ac:dyDescent="0.25"/>
    <row r="283" spans="1:12" ht="20.100000000000001" customHeight="1" x14ac:dyDescent="0.25"/>
    <row r="284" spans="1:12" ht="20.100000000000001" customHeight="1" x14ac:dyDescent="0.25"/>
    <row r="285" spans="1:12" ht="20.100000000000001" customHeight="1" x14ac:dyDescent="0.25"/>
    <row r="286" spans="1:12" ht="20.100000000000001" customHeight="1" x14ac:dyDescent="0.25"/>
    <row r="287" spans="1:12" ht="20.100000000000001" customHeight="1" x14ac:dyDescent="0.25"/>
    <row r="288" spans="1:12"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spans="1:12" ht="20.100000000000001" customHeight="1" x14ac:dyDescent="0.25"/>
    <row r="322" spans="1:12" ht="20.100000000000001" customHeight="1" x14ac:dyDescent="0.25"/>
    <row r="323" spans="1:12" ht="20.100000000000001" customHeight="1" x14ac:dyDescent="0.25"/>
    <row r="324" spans="1:12" ht="20.100000000000001" customHeight="1" x14ac:dyDescent="0.25"/>
    <row r="325" spans="1:12" ht="20.100000000000001" customHeight="1" x14ac:dyDescent="0.25"/>
    <row r="326" spans="1:12" ht="20.100000000000001" customHeight="1" x14ac:dyDescent="0.3">
      <c r="A326" s="84" t="str">
        <f>A62</f>
        <v>Enter Building Name Above</v>
      </c>
      <c r="B326" s="85"/>
    </row>
    <row r="327" spans="1:12" ht="20.100000000000001" customHeight="1" thickBot="1" x14ac:dyDescent="0.35">
      <c r="A327" s="85"/>
      <c r="B327" s="85"/>
    </row>
    <row r="328" spans="1:12" ht="20.100000000000001" customHeight="1" thickBot="1" x14ac:dyDescent="0.35">
      <c r="A328" s="84" t="s">
        <v>165</v>
      </c>
      <c r="B328" s="199" t="s">
        <v>200</v>
      </c>
      <c r="C328" s="201"/>
      <c r="D328" s="200" t="s">
        <v>201</v>
      </c>
      <c r="E328" s="202"/>
      <c r="G328" s="118" t="s">
        <v>161</v>
      </c>
      <c r="H328" s="137">
        <v>132000</v>
      </c>
    </row>
    <row r="329" spans="1:12" ht="20.100000000000001" customHeight="1" x14ac:dyDescent="0.3">
      <c r="A329" s="86" t="s">
        <v>1</v>
      </c>
      <c r="B329" s="86" t="s">
        <v>7</v>
      </c>
      <c r="C329" s="86" t="s">
        <v>2</v>
      </c>
      <c r="D329" s="86" t="s">
        <v>3</v>
      </c>
      <c r="E329" s="86" t="s">
        <v>4</v>
      </c>
      <c r="F329" s="86" t="s">
        <v>5</v>
      </c>
      <c r="G329" s="86" t="s">
        <v>145</v>
      </c>
      <c r="H329" s="128" t="s">
        <v>12</v>
      </c>
      <c r="I329" s="86" t="s">
        <v>160</v>
      </c>
      <c r="J329" s="87" t="s">
        <v>146</v>
      </c>
      <c r="K329" s="86" t="s">
        <v>13</v>
      </c>
      <c r="L329" s="86" t="s">
        <v>151</v>
      </c>
    </row>
    <row r="330" spans="1:12" ht="20.100000000000001" customHeight="1" x14ac:dyDescent="0.3">
      <c r="A330" s="144"/>
      <c r="B330" s="145"/>
      <c r="C330" s="146" t="str">
        <f t="shared" ref="C330:C341" si="13">IF(D330="", "", D330)</f>
        <v/>
      </c>
      <c r="D330" s="147"/>
      <c r="E330" s="147"/>
      <c r="F330" s="145"/>
      <c r="G330" s="145"/>
      <c r="H330" s="94">
        <f t="shared" ref="H330:H341" si="14">G330*$H$328/100000</f>
        <v>0</v>
      </c>
      <c r="I330" s="182"/>
      <c r="J330" s="172"/>
      <c r="K330" s="102" t="e">
        <f t="shared" ref="K330:K341" si="15">J330/H330</f>
        <v>#DIV/0!</v>
      </c>
      <c r="L330" s="157"/>
    </row>
    <row r="331" spans="1:12" ht="20.100000000000001" customHeight="1" x14ac:dyDescent="0.3">
      <c r="A331" s="148"/>
      <c r="B331" s="149"/>
      <c r="C331" s="150" t="str">
        <f t="shared" si="13"/>
        <v/>
      </c>
      <c r="D331" s="151"/>
      <c r="E331" s="151"/>
      <c r="F331" s="149"/>
      <c r="G331" s="149"/>
      <c r="H331" s="110">
        <f t="shared" si="14"/>
        <v>0</v>
      </c>
      <c r="I331" s="183"/>
      <c r="J331" s="173"/>
      <c r="K331" s="103" t="e">
        <f t="shared" si="15"/>
        <v>#DIV/0!</v>
      </c>
      <c r="L331" s="156"/>
    </row>
    <row r="332" spans="1:12" ht="20.100000000000001" customHeight="1" x14ac:dyDescent="0.3">
      <c r="A332" s="144"/>
      <c r="B332" s="145"/>
      <c r="C332" s="146" t="str">
        <f t="shared" si="13"/>
        <v/>
      </c>
      <c r="D332" s="147"/>
      <c r="E332" s="147"/>
      <c r="F332" s="145"/>
      <c r="G332" s="145"/>
      <c r="H332" s="94">
        <f t="shared" si="14"/>
        <v>0</v>
      </c>
      <c r="I332" s="182"/>
      <c r="J332" s="172"/>
      <c r="K332" s="102" t="e">
        <f t="shared" si="15"/>
        <v>#DIV/0!</v>
      </c>
      <c r="L332" s="157"/>
    </row>
    <row r="333" spans="1:12" ht="20.100000000000001" customHeight="1" x14ac:dyDescent="0.3">
      <c r="A333" s="148"/>
      <c r="B333" s="149"/>
      <c r="C333" s="150" t="str">
        <f t="shared" si="13"/>
        <v/>
      </c>
      <c r="D333" s="151"/>
      <c r="E333" s="151"/>
      <c r="F333" s="149"/>
      <c r="G333" s="149"/>
      <c r="H333" s="110">
        <f t="shared" si="14"/>
        <v>0</v>
      </c>
      <c r="I333" s="183"/>
      <c r="J333" s="173"/>
      <c r="K333" s="103" t="e">
        <f t="shared" si="15"/>
        <v>#DIV/0!</v>
      </c>
      <c r="L333" s="156"/>
    </row>
    <row r="334" spans="1:12" ht="20.100000000000001" customHeight="1" x14ac:dyDescent="0.3">
      <c r="A334" s="144"/>
      <c r="B334" s="145"/>
      <c r="C334" s="146" t="str">
        <f t="shared" si="13"/>
        <v/>
      </c>
      <c r="D334" s="147"/>
      <c r="E334" s="147"/>
      <c r="F334" s="145"/>
      <c r="G334" s="145"/>
      <c r="H334" s="94">
        <f t="shared" si="14"/>
        <v>0</v>
      </c>
      <c r="I334" s="182"/>
      <c r="J334" s="172"/>
      <c r="K334" s="102" t="e">
        <f t="shared" si="15"/>
        <v>#DIV/0!</v>
      </c>
      <c r="L334" s="157"/>
    </row>
    <row r="335" spans="1:12" ht="20.100000000000001" customHeight="1" x14ac:dyDescent="0.3">
      <c r="A335" s="148"/>
      <c r="B335" s="149"/>
      <c r="C335" s="150" t="str">
        <f t="shared" si="13"/>
        <v/>
      </c>
      <c r="D335" s="151"/>
      <c r="E335" s="151"/>
      <c r="F335" s="149"/>
      <c r="G335" s="149"/>
      <c r="H335" s="110">
        <f t="shared" si="14"/>
        <v>0</v>
      </c>
      <c r="I335" s="183"/>
      <c r="J335" s="173"/>
      <c r="K335" s="103" t="e">
        <f t="shared" si="15"/>
        <v>#DIV/0!</v>
      </c>
      <c r="L335" s="156"/>
    </row>
    <row r="336" spans="1:12" ht="20.100000000000001" customHeight="1" x14ac:dyDescent="0.3">
      <c r="A336" s="144"/>
      <c r="B336" s="145"/>
      <c r="C336" s="146" t="str">
        <f t="shared" si="13"/>
        <v/>
      </c>
      <c r="D336" s="147"/>
      <c r="E336" s="147"/>
      <c r="F336" s="145"/>
      <c r="G336" s="145"/>
      <c r="H336" s="94">
        <f t="shared" si="14"/>
        <v>0</v>
      </c>
      <c r="I336" s="182"/>
      <c r="J336" s="172"/>
      <c r="K336" s="102" t="e">
        <f t="shared" si="15"/>
        <v>#DIV/0!</v>
      </c>
      <c r="L336" s="157"/>
    </row>
    <row r="337" spans="1:12" ht="20.100000000000001" customHeight="1" x14ac:dyDescent="0.3">
      <c r="A337" s="148"/>
      <c r="B337" s="149"/>
      <c r="C337" s="150" t="str">
        <f t="shared" si="13"/>
        <v/>
      </c>
      <c r="D337" s="151"/>
      <c r="E337" s="151"/>
      <c r="F337" s="149"/>
      <c r="G337" s="149"/>
      <c r="H337" s="110">
        <f t="shared" si="14"/>
        <v>0</v>
      </c>
      <c r="I337" s="183"/>
      <c r="J337" s="173"/>
      <c r="K337" s="103" t="e">
        <f t="shared" si="15"/>
        <v>#DIV/0!</v>
      </c>
      <c r="L337" s="156"/>
    </row>
    <row r="338" spans="1:12" ht="20.100000000000001" customHeight="1" x14ac:dyDescent="0.3">
      <c r="A338" s="144"/>
      <c r="B338" s="145"/>
      <c r="C338" s="146" t="str">
        <f t="shared" si="13"/>
        <v/>
      </c>
      <c r="D338" s="147"/>
      <c r="E338" s="147"/>
      <c r="F338" s="145"/>
      <c r="G338" s="145"/>
      <c r="H338" s="94">
        <f t="shared" si="14"/>
        <v>0</v>
      </c>
      <c r="I338" s="182"/>
      <c r="J338" s="172"/>
      <c r="K338" s="102" t="e">
        <f t="shared" si="15"/>
        <v>#DIV/0!</v>
      </c>
      <c r="L338" s="157"/>
    </row>
    <row r="339" spans="1:12" ht="20.100000000000001" customHeight="1" x14ac:dyDescent="0.3">
      <c r="A339" s="148"/>
      <c r="B339" s="149"/>
      <c r="C339" s="150" t="str">
        <f t="shared" si="13"/>
        <v/>
      </c>
      <c r="D339" s="151"/>
      <c r="E339" s="151"/>
      <c r="F339" s="149"/>
      <c r="G339" s="149"/>
      <c r="H339" s="110">
        <f t="shared" si="14"/>
        <v>0</v>
      </c>
      <c r="I339" s="183"/>
      <c r="J339" s="173"/>
      <c r="K339" s="103" t="e">
        <f t="shared" si="15"/>
        <v>#DIV/0!</v>
      </c>
      <c r="L339" s="156"/>
    </row>
    <row r="340" spans="1:12" ht="20.100000000000001" customHeight="1" x14ac:dyDescent="0.3">
      <c r="A340" s="144"/>
      <c r="B340" s="145"/>
      <c r="C340" s="146" t="str">
        <f t="shared" si="13"/>
        <v/>
      </c>
      <c r="D340" s="147"/>
      <c r="E340" s="147"/>
      <c r="F340" s="145"/>
      <c r="G340" s="145"/>
      <c r="H340" s="94">
        <f t="shared" si="14"/>
        <v>0</v>
      </c>
      <c r="I340" s="182"/>
      <c r="J340" s="172"/>
      <c r="K340" s="102" t="e">
        <f t="shared" si="15"/>
        <v>#DIV/0!</v>
      </c>
      <c r="L340" s="157"/>
    </row>
    <row r="341" spans="1:12" ht="20.100000000000001" customHeight="1" x14ac:dyDescent="0.3">
      <c r="A341" s="148"/>
      <c r="B341" s="149"/>
      <c r="C341" s="150" t="str">
        <f t="shared" si="13"/>
        <v/>
      </c>
      <c r="D341" s="151"/>
      <c r="E341" s="151"/>
      <c r="F341" s="149"/>
      <c r="G341" s="149"/>
      <c r="H341" s="110">
        <f t="shared" si="14"/>
        <v>0</v>
      </c>
      <c r="I341" s="183"/>
      <c r="J341" s="173"/>
      <c r="K341" s="103" t="e">
        <f t="shared" si="15"/>
        <v>#DIV/0!</v>
      </c>
      <c r="L341" s="156"/>
    </row>
    <row r="342" spans="1:12" ht="20.100000000000001" customHeight="1" x14ac:dyDescent="0.3">
      <c r="A342" s="96"/>
      <c r="B342" s="97"/>
      <c r="C342" s="98"/>
      <c r="D342" s="99"/>
      <c r="E342" s="99"/>
      <c r="F342" s="97"/>
      <c r="G342" s="97"/>
      <c r="H342" s="97"/>
      <c r="I342" s="184"/>
      <c r="J342" s="174"/>
      <c r="K342" s="104"/>
      <c r="L342" s="21"/>
    </row>
    <row r="343" spans="1:12" ht="20.100000000000001" customHeight="1" x14ac:dyDescent="0.3">
      <c r="A343" s="152"/>
      <c r="B343" s="153"/>
      <c r="C343" s="195" t="str">
        <f t="shared" ref="C343:C354" si="16">IF(D343="", "", D343)</f>
        <v/>
      </c>
      <c r="D343" s="154"/>
      <c r="E343" s="154"/>
      <c r="F343" s="153"/>
      <c r="G343" s="153"/>
      <c r="H343" s="101">
        <f t="shared" ref="H343:H354" si="17">G343*$H$328/100000</f>
        <v>0</v>
      </c>
      <c r="I343" s="185"/>
      <c r="J343" s="175"/>
      <c r="K343" s="105" t="e">
        <f t="shared" ref="K343:K354" si="18">J343/H343</f>
        <v>#DIV/0!</v>
      </c>
      <c r="L343" s="155"/>
    </row>
    <row r="344" spans="1:12" ht="20.100000000000001" customHeight="1" x14ac:dyDescent="0.3">
      <c r="A344" s="148"/>
      <c r="B344" s="149"/>
      <c r="C344" s="150" t="str">
        <f t="shared" si="16"/>
        <v/>
      </c>
      <c r="D344" s="151"/>
      <c r="E344" s="151"/>
      <c r="F344" s="149"/>
      <c r="G344" s="149"/>
      <c r="H344" s="110">
        <f t="shared" si="17"/>
        <v>0</v>
      </c>
      <c r="I344" s="183"/>
      <c r="J344" s="173"/>
      <c r="K344" s="103" t="e">
        <f t="shared" si="18"/>
        <v>#DIV/0!</v>
      </c>
      <c r="L344" s="156"/>
    </row>
    <row r="345" spans="1:12" ht="20.100000000000001" customHeight="1" x14ac:dyDescent="0.3">
      <c r="A345" s="152"/>
      <c r="B345" s="153"/>
      <c r="C345" s="195" t="str">
        <f t="shared" si="16"/>
        <v/>
      </c>
      <c r="D345" s="154"/>
      <c r="E345" s="154"/>
      <c r="F345" s="153"/>
      <c r="G345" s="153"/>
      <c r="H345" s="101">
        <f t="shared" si="17"/>
        <v>0</v>
      </c>
      <c r="I345" s="185"/>
      <c r="J345" s="175"/>
      <c r="K345" s="105" t="e">
        <f t="shared" si="18"/>
        <v>#DIV/0!</v>
      </c>
      <c r="L345" s="155"/>
    </row>
    <row r="346" spans="1:12" ht="20.100000000000001" customHeight="1" x14ac:dyDescent="0.3">
      <c r="A346" s="148"/>
      <c r="B346" s="149"/>
      <c r="C346" s="150" t="str">
        <f t="shared" si="16"/>
        <v/>
      </c>
      <c r="D346" s="151"/>
      <c r="E346" s="151"/>
      <c r="F346" s="149"/>
      <c r="G346" s="149"/>
      <c r="H346" s="110">
        <f t="shared" si="17"/>
        <v>0</v>
      </c>
      <c r="I346" s="183"/>
      <c r="J346" s="173"/>
      <c r="K346" s="103" t="e">
        <f t="shared" si="18"/>
        <v>#DIV/0!</v>
      </c>
      <c r="L346" s="156"/>
    </row>
    <row r="347" spans="1:12" ht="20.100000000000001" customHeight="1" x14ac:dyDescent="0.3">
      <c r="A347" s="152"/>
      <c r="B347" s="153"/>
      <c r="C347" s="195" t="str">
        <f t="shared" si="16"/>
        <v/>
      </c>
      <c r="D347" s="154"/>
      <c r="E347" s="154"/>
      <c r="F347" s="153"/>
      <c r="G347" s="153"/>
      <c r="H347" s="101">
        <f t="shared" si="17"/>
        <v>0</v>
      </c>
      <c r="I347" s="185"/>
      <c r="J347" s="175"/>
      <c r="K347" s="105" t="e">
        <f t="shared" si="18"/>
        <v>#DIV/0!</v>
      </c>
      <c r="L347" s="155"/>
    </row>
    <row r="348" spans="1:12" ht="18.75" x14ac:dyDescent="0.3">
      <c r="A348" s="148"/>
      <c r="B348" s="149"/>
      <c r="C348" s="150" t="str">
        <f t="shared" si="16"/>
        <v/>
      </c>
      <c r="D348" s="151"/>
      <c r="E348" s="151"/>
      <c r="F348" s="149"/>
      <c r="G348" s="149"/>
      <c r="H348" s="110">
        <f t="shared" si="17"/>
        <v>0</v>
      </c>
      <c r="I348" s="183"/>
      <c r="J348" s="173"/>
      <c r="K348" s="103" t="e">
        <f t="shared" si="18"/>
        <v>#DIV/0!</v>
      </c>
      <c r="L348" s="156"/>
    </row>
    <row r="349" spans="1:12" ht="18.75" x14ac:dyDescent="0.3">
      <c r="A349" s="152"/>
      <c r="B349" s="153"/>
      <c r="C349" s="195" t="str">
        <f t="shared" si="16"/>
        <v/>
      </c>
      <c r="D349" s="154"/>
      <c r="E349" s="154"/>
      <c r="F349" s="153"/>
      <c r="G349" s="153"/>
      <c r="H349" s="101">
        <f t="shared" si="17"/>
        <v>0</v>
      </c>
      <c r="I349" s="185"/>
      <c r="J349" s="175"/>
      <c r="K349" s="105" t="e">
        <f t="shared" si="18"/>
        <v>#DIV/0!</v>
      </c>
      <c r="L349" s="155"/>
    </row>
    <row r="350" spans="1:12" ht="18.75" x14ac:dyDescent="0.3">
      <c r="A350" s="148"/>
      <c r="B350" s="149"/>
      <c r="C350" s="150" t="str">
        <f t="shared" si="16"/>
        <v/>
      </c>
      <c r="D350" s="151"/>
      <c r="E350" s="151"/>
      <c r="F350" s="149"/>
      <c r="G350" s="149"/>
      <c r="H350" s="110">
        <f t="shared" si="17"/>
        <v>0</v>
      </c>
      <c r="I350" s="183"/>
      <c r="J350" s="173"/>
      <c r="K350" s="103" t="e">
        <f t="shared" si="18"/>
        <v>#DIV/0!</v>
      </c>
      <c r="L350" s="156"/>
    </row>
    <row r="351" spans="1:12" ht="18.75" x14ac:dyDescent="0.3">
      <c r="A351" s="152"/>
      <c r="B351" s="153"/>
      <c r="C351" s="195" t="str">
        <f t="shared" si="16"/>
        <v/>
      </c>
      <c r="D351" s="154"/>
      <c r="E351" s="154"/>
      <c r="F351" s="153"/>
      <c r="G351" s="153"/>
      <c r="H351" s="101">
        <f t="shared" si="17"/>
        <v>0</v>
      </c>
      <c r="I351" s="185"/>
      <c r="J351" s="175"/>
      <c r="K351" s="105" t="e">
        <f t="shared" si="18"/>
        <v>#DIV/0!</v>
      </c>
      <c r="L351" s="155"/>
    </row>
    <row r="352" spans="1:12" ht="18.75" x14ac:dyDescent="0.3">
      <c r="A352" s="148"/>
      <c r="B352" s="149"/>
      <c r="C352" s="150" t="str">
        <f t="shared" si="16"/>
        <v/>
      </c>
      <c r="D352" s="151"/>
      <c r="E352" s="151"/>
      <c r="F352" s="149"/>
      <c r="G352" s="149"/>
      <c r="H352" s="110">
        <f t="shared" si="17"/>
        <v>0</v>
      </c>
      <c r="I352" s="183"/>
      <c r="J352" s="173"/>
      <c r="K352" s="103" t="e">
        <f t="shared" si="18"/>
        <v>#DIV/0!</v>
      </c>
      <c r="L352" s="156"/>
    </row>
    <row r="353" spans="1:12" ht="18.75" x14ac:dyDescent="0.3">
      <c r="A353" s="152"/>
      <c r="B353" s="153"/>
      <c r="C353" s="195" t="str">
        <f t="shared" si="16"/>
        <v/>
      </c>
      <c r="D353" s="154"/>
      <c r="E353" s="154"/>
      <c r="F353" s="153"/>
      <c r="G353" s="153"/>
      <c r="H353" s="101">
        <f t="shared" si="17"/>
        <v>0</v>
      </c>
      <c r="I353" s="185"/>
      <c r="J353" s="175"/>
      <c r="K353" s="105" t="e">
        <f t="shared" si="18"/>
        <v>#DIV/0!</v>
      </c>
      <c r="L353" s="155"/>
    </row>
    <row r="354" spans="1:12" ht="18.75" x14ac:dyDescent="0.3">
      <c r="A354" s="148"/>
      <c r="B354" s="149"/>
      <c r="C354" s="150" t="str">
        <f t="shared" si="16"/>
        <v/>
      </c>
      <c r="D354" s="151"/>
      <c r="E354" s="151"/>
      <c r="F354" s="149"/>
      <c r="G354" s="149"/>
      <c r="H354" s="110">
        <f t="shared" si="17"/>
        <v>0</v>
      </c>
      <c r="I354" s="183"/>
      <c r="J354" s="173"/>
      <c r="K354" s="103" t="e">
        <f t="shared" si="18"/>
        <v>#DIV/0!</v>
      </c>
      <c r="L354" s="156"/>
    </row>
    <row r="355" spans="1:12" ht="18.75" x14ac:dyDescent="0.3">
      <c r="A355" s="90"/>
      <c r="B355" s="90"/>
      <c r="C355" s="90"/>
      <c r="D355" s="90"/>
      <c r="E355" s="296" t="str">
        <f>IF(C328="","Year 1 Total",CONCATENATE(C328, " Total"))</f>
        <v>Year 1 Total</v>
      </c>
      <c r="F355" s="297"/>
      <c r="G355" s="91">
        <f>SUM(G330:G341)</f>
        <v>0</v>
      </c>
      <c r="H355" s="91">
        <f>SUM(H330:H341)</f>
        <v>0</v>
      </c>
      <c r="I355" s="186">
        <f>SUM(I330:I341)</f>
        <v>0</v>
      </c>
      <c r="J355" s="176">
        <f>SUM(J330:J341)</f>
        <v>0</v>
      </c>
      <c r="K355" s="92"/>
      <c r="L355" s="92">
        <f t="shared" ref="L355" si="19">SUM(L330:L341)</f>
        <v>0</v>
      </c>
    </row>
    <row r="356" spans="1:12" ht="18.75" x14ac:dyDescent="0.3">
      <c r="A356" s="90"/>
      <c r="B356" s="90"/>
      <c r="C356" s="90"/>
      <c r="D356" s="90"/>
      <c r="E356" s="296" t="str">
        <f>IF(E328="","Year 2 Total",CONCATENATE(E328, " Total"))</f>
        <v>Year 2 Total</v>
      </c>
      <c r="F356" s="297"/>
      <c r="G356" s="91">
        <f>SUM(G343:G354)</f>
        <v>0</v>
      </c>
      <c r="H356" s="91">
        <f>SUM(H343:H354)</f>
        <v>0</v>
      </c>
      <c r="I356" s="186">
        <f>SUM(I343:I354)</f>
        <v>0</v>
      </c>
      <c r="J356" s="176">
        <f>SUM(J343:J354)</f>
        <v>0</v>
      </c>
      <c r="K356" s="92"/>
      <c r="L356" s="92">
        <f t="shared" ref="L356" si="20">SUM(L343:L354)</f>
        <v>0</v>
      </c>
    </row>
    <row r="357" spans="1:12" ht="18.75" x14ac:dyDescent="0.3">
      <c r="A357" s="83"/>
      <c r="B357" s="83"/>
      <c r="C357" s="83"/>
      <c r="D357" s="83"/>
      <c r="E357" s="83"/>
      <c r="F357" s="83"/>
      <c r="G357" s="83"/>
      <c r="I357" s="298" t="str">
        <f>IF(C328="", "Year 1 Average",CONCATENATE(C328, " Average"))</f>
        <v>Year 1 Average</v>
      </c>
      <c r="J357" s="299"/>
      <c r="K357" s="107" t="e">
        <f>AVERAGE(K330:K341)</f>
        <v>#DIV/0!</v>
      </c>
    </row>
    <row r="358" spans="1:12" ht="18.75" x14ac:dyDescent="0.3">
      <c r="A358" s="83"/>
      <c r="B358" s="83"/>
      <c r="C358" s="83"/>
      <c r="G358" s="83"/>
      <c r="I358" s="298" t="str">
        <f>IF(E238="", "Year 2 Average",CONCATENATE(E238, " Average"))</f>
        <v>Year 2 Average</v>
      </c>
      <c r="J358" s="299"/>
      <c r="K358" s="106" t="e">
        <f>AVERAGE(K343:K354)</f>
        <v>#DIV/0!</v>
      </c>
    </row>
    <row r="419" spans="1:12" ht="19.5" x14ac:dyDescent="0.3">
      <c r="A419" s="84" t="str">
        <f>A62</f>
        <v>Enter Building Name Above</v>
      </c>
      <c r="B419" s="85"/>
    </row>
    <row r="420" spans="1:12" ht="20.25" thickBot="1" x14ac:dyDescent="0.35">
      <c r="A420" s="85"/>
      <c r="B420" s="85"/>
    </row>
    <row r="421" spans="1:12" ht="20.25" thickBot="1" x14ac:dyDescent="0.35">
      <c r="A421" s="84" t="s">
        <v>166</v>
      </c>
      <c r="B421" s="199" t="s">
        <v>200</v>
      </c>
      <c r="C421" s="201"/>
      <c r="D421" s="200" t="s">
        <v>201</v>
      </c>
      <c r="E421" s="202"/>
      <c r="G421" s="118" t="s">
        <v>161</v>
      </c>
      <c r="H421" s="137">
        <v>136000</v>
      </c>
    </row>
    <row r="422" spans="1:12" ht="18.75" x14ac:dyDescent="0.3">
      <c r="A422" s="86" t="s">
        <v>1</v>
      </c>
      <c r="B422" s="86" t="s">
        <v>7</v>
      </c>
      <c r="C422" s="190" t="s">
        <v>2</v>
      </c>
      <c r="D422" s="86" t="s">
        <v>3</v>
      </c>
      <c r="E422" s="86" t="s">
        <v>4</v>
      </c>
      <c r="F422" s="86" t="s">
        <v>5</v>
      </c>
      <c r="G422" s="86" t="s">
        <v>145</v>
      </c>
      <c r="H422" s="128" t="s">
        <v>12</v>
      </c>
      <c r="I422" s="86" t="s">
        <v>160</v>
      </c>
      <c r="J422" s="87" t="s">
        <v>146</v>
      </c>
      <c r="K422" s="86" t="s">
        <v>13</v>
      </c>
      <c r="L422" s="86" t="s">
        <v>151</v>
      </c>
    </row>
    <row r="423" spans="1:12" ht="18.75" x14ac:dyDescent="0.3">
      <c r="A423" s="144"/>
      <c r="B423" s="145"/>
      <c r="C423" s="146" t="str">
        <f t="shared" ref="C423:C434" si="21">IF(D423="", "", D423)</f>
        <v/>
      </c>
      <c r="D423" s="147"/>
      <c r="E423" s="147"/>
      <c r="F423" s="145"/>
      <c r="G423" s="145"/>
      <c r="H423" s="94">
        <f t="shared" ref="H423:H434" si="22">G423*$H$421/100000</f>
        <v>0</v>
      </c>
      <c r="I423" s="182"/>
      <c r="J423" s="157"/>
      <c r="K423" s="102" t="e">
        <f t="shared" ref="K423:K434" si="23">J423/H423</f>
        <v>#DIV/0!</v>
      </c>
      <c r="L423" s="157"/>
    </row>
    <row r="424" spans="1:12" ht="18.75" x14ac:dyDescent="0.3">
      <c r="A424" s="148"/>
      <c r="B424" s="149"/>
      <c r="C424" s="150" t="str">
        <f t="shared" si="21"/>
        <v/>
      </c>
      <c r="D424" s="151"/>
      <c r="E424" s="151"/>
      <c r="F424" s="149"/>
      <c r="G424" s="149"/>
      <c r="H424" s="110">
        <f t="shared" si="22"/>
        <v>0</v>
      </c>
      <c r="I424" s="183"/>
      <c r="J424" s="156"/>
      <c r="K424" s="103" t="e">
        <f t="shared" si="23"/>
        <v>#DIV/0!</v>
      </c>
      <c r="L424" s="156"/>
    </row>
    <row r="425" spans="1:12" ht="18.75" x14ac:dyDescent="0.3">
      <c r="A425" s="144"/>
      <c r="B425" s="145"/>
      <c r="C425" s="146" t="str">
        <f t="shared" si="21"/>
        <v/>
      </c>
      <c r="D425" s="147"/>
      <c r="E425" s="147"/>
      <c r="F425" s="145"/>
      <c r="G425" s="145"/>
      <c r="H425" s="94">
        <f t="shared" si="22"/>
        <v>0</v>
      </c>
      <c r="I425" s="182"/>
      <c r="J425" s="157"/>
      <c r="K425" s="102" t="e">
        <f t="shared" si="23"/>
        <v>#DIV/0!</v>
      </c>
      <c r="L425" s="157"/>
    </row>
    <row r="426" spans="1:12" ht="18.75" x14ac:dyDescent="0.3">
      <c r="A426" s="148"/>
      <c r="B426" s="149"/>
      <c r="C426" s="150" t="str">
        <f t="shared" si="21"/>
        <v/>
      </c>
      <c r="D426" s="151"/>
      <c r="E426" s="151"/>
      <c r="F426" s="149"/>
      <c r="G426" s="149"/>
      <c r="H426" s="110">
        <f t="shared" si="22"/>
        <v>0</v>
      </c>
      <c r="I426" s="183"/>
      <c r="J426" s="156"/>
      <c r="K426" s="103" t="e">
        <f t="shared" si="23"/>
        <v>#DIV/0!</v>
      </c>
      <c r="L426" s="156"/>
    </row>
    <row r="427" spans="1:12" ht="18.75" x14ac:dyDescent="0.3">
      <c r="A427" s="144"/>
      <c r="B427" s="145"/>
      <c r="C427" s="146" t="str">
        <f t="shared" si="21"/>
        <v/>
      </c>
      <c r="D427" s="147"/>
      <c r="E427" s="147"/>
      <c r="F427" s="145"/>
      <c r="G427" s="145"/>
      <c r="H427" s="94">
        <f t="shared" si="22"/>
        <v>0</v>
      </c>
      <c r="I427" s="182"/>
      <c r="J427" s="157"/>
      <c r="K427" s="102" t="e">
        <f t="shared" si="23"/>
        <v>#DIV/0!</v>
      </c>
      <c r="L427" s="157"/>
    </row>
    <row r="428" spans="1:12" ht="18.75" x14ac:dyDescent="0.3">
      <c r="A428" s="148"/>
      <c r="B428" s="149"/>
      <c r="C428" s="150" t="str">
        <f t="shared" si="21"/>
        <v/>
      </c>
      <c r="D428" s="151"/>
      <c r="E428" s="151"/>
      <c r="F428" s="149"/>
      <c r="G428" s="149"/>
      <c r="H428" s="110">
        <f t="shared" si="22"/>
        <v>0</v>
      </c>
      <c r="I428" s="183"/>
      <c r="J428" s="156"/>
      <c r="K428" s="103" t="e">
        <f t="shared" si="23"/>
        <v>#DIV/0!</v>
      </c>
      <c r="L428" s="156"/>
    </row>
    <row r="429" spans="1:12" ht="18.75" x14ac:dyDescent="0.3">
      <c r="A429" s="144"/>
      <c r="B429" s="145"/>
      <c r="C429" s="146" t="str">
        <f t="shared" si="21"/>
        <v/>
      </c>
      <c r="D429" s="147"/>
      <c r="E429" s="147"/>
      <c r="F429" s="145"/>
      <c r="G429" s="145"/>
      <c r="H429" s="94">
        <f t="shared" si="22"/>
        <v>0</v>
      </c>
      <c r="I429" s="182"/>
      <c r="J429" s="157"/>
      <c r="K429" s="102" t="e">
        <f t="shared" si="23"/>
        <v>#DIV/0!</v>
      </c>
      <c r="L429" s="157"/>
    </row>
    <row r="430" spans="1:12" ht="18.75" x14ac:dyDescent="0.3">
      <c r="A430" s="148"/>
      <c r="B430" s="149"/>
      <c r="C430" s="150" t="str">
        <f t="shared" si="21"/>
        <v/>
      </c>
      <c r="D430" s="151"/>
      <c r="E430" s="151"/>
      <c r="F430" s="149"/>
      <c r="G430" s="149"/>
      <c r="H430" s="110">
        <f t="shared" si="22"/>
        <v>0</v>
      </c>
      <c r="I430" s="183"/>
      <c r="J430" s="156"/>
      <c r="K430" s="103" t="e">
        <f t="shared" si="23"/>
        <v>#DIV/0!</v>
      </c>
      <c r="L430" s="156"/>
    </row>
    <row r="431" spans="1:12" ht="18.75" x14ac:dyDescent="0.3">
      <c r="A431" s="144"/>
      <c r="B431" s="145"/>
      <c r="C431" s="146" t="str">
        <f t="shared" si="21"/>
        <v/>
      </c>
      <c r="D431" s="147"/>
      <c r="E431" s="147"/>
      <c r="F431" s="145"/>
      <c r="G431" s="145"/>
      <c r="H431" s="94">
        <f t="shared" si="22"/>
        <v>0</v>
      </c>
      <c r="I431" s="182"/>
      <c r="J431" s="157"/>
      <c r="K431" s="102" t="e">
        <f t="shared" si="23"/>
        <v>#DIV/0!</v>
      </c>
      <c r="L431" s="157"/>
    </row>
    <row r="432" spans="1:12" ht="18.75" x14ac:dyDescent="0.3">
      <c r="A432" s="148"/>
      <c r="B432" s="149"/>
      <c r="C432" s="150" t="str">
        <f t="shared" si="21"/>
        <v/>
      </c>
      <c r="D432" s="151"/>
      <c r="E432" s="151"/>
      <c r="F432" s="149"/>
      <c r="G432" s="149"/>
      <c r="H432" s="110">
        <f t="shared" si="22"/>
        <v>0</v>
      </c>
      <c r="I432" s="183"/>
      <c r="J432" s="156"/>
      <c r="K432" s="103" t="e">
        <f t="shared" si="23"/>
        <v>#DIV/0!</v>
      </c>
      <c r="L432" s="156"/>
    </row>
    <row r="433" spans="1:12" ht="18.75" x14ac:dyDescent="0.3">
      <c r="A433" s="144"/>
      <c r="B433" s="145"/>
      <c r="C433" s="146" t="str">
        <f t="shared" si="21"/>
        <v/>
      </c>
      <c r="D433" s="147"/>
      <c r="E433" s="147"/>
      <c r="F433" s="145"/>
      <c r="G433" s="145"/>
      <c r="H433" s="94">
        <f t="shared" si="22"/>
        <v>0</v>
      </c>
      <c r="I433" s="182"/>
      <c r="J433" s="157"/>
      <c r="K433" s="102" t="e">
        <f t="shared" si="23"/>
        <v>#DIV/0!</v>
      </c>
      <c r="L433" s="157"/>
    </row>
    <row r="434" spans="1:12" ht="18.75" x14ac:dyDescent="0.3">
      <c r="A434" s="148"/>
      <c r="B434" s="149"/>
      <c r="C434" s="150" t="str">
        <f t="shared" si="21"/>
        <v/>
      </c>
      <c r="D434" s="151"/>
      <c r="E434" s="151"/>
      <c r="F434" s="149"/>
      <c r="G434" s="149"/>
      <c r="H434" s="110">
        <f t="shared" si="22"/>
        <v>0</v>
      </c>
      <c r="I434" s="183"/>
      <c r="J434" s="156"/>
      <c r="K434" s="103" t="e">
        <f t="shared" si="23"/>
        <v>#DIV/0!</v>
      </c>
      <c r="L434" s="156"/>
    </row>
    <row r="435" spans="1:12" ht="18.75" x14ac:dyDescent="0.3">
      <c r="A435" s="96"/>
      <c r="B435" s="97"/>
      <c r="C435" s="98"/>
      <c r="D435" s="99"/>
      <c r="E435" s="99"/>
      <c r="F435" s="97"/>
      <c r="G435" s="97"/>
      <c r="H435" s="97"/>
      <c r="I435" s="184"/>
      <c r="J435" s="100"/>
      <c r="K435" s="104"/>
      <c r="L435" s="21"/>
    </row>
    <row r="436" spans="1:12" ht="18.75" x14ac:dyDescent="0.3">
      <c r="A436" s="152"/>
      <c r="B436" s="153"/>
      <c r="C436" s="195" t="str">
        <f t="shared" ref="C436:C447" si="24">IF(D436="", "", D436)</f>
        <v/>
      </c>
      <c r="D436" s="154"/>
      <c r="E436" s="154"/>
      <c r="F436" s="153"/>
      <c r="G436" s="153"/>
      <c r="H436" s="101">
        <f t="shared" ref="H436:H447" si="25">G436*$H$421/100000</f>
        <v>0</v>
      </c>
      <c r="I436" s="185"/>
      <c r="J436" s="155"/>
      <c r="K436" s="105" t="e">
        <f t="shared" ref="K436:K447" si="26">J436/H436</f>
        <v>#DIV/0!</v>
      </c>
      <c r="L436" s="155"/>
    </row>
    <row r="437" spans="1:12" ht="18.75" x14ac:dyDescent="0.3">
      <c r="A437" s="148"/>
      <c r="B437" s="149"/>
      <c r="C437" s="150" t="str">
        <f t="shared" si="24"/>
        <v/>
      </c>
      <c r="D437" s="151"/>
      <c r="E437" s="151"/>
      <c r="F437" s="149"/>
      <c r="G437" s="149"/>
      <c r="H437" s="110">
        <f t="shared" si="25"/>
        <v>0</v>
      </c>
      <c r="I437" s="183"/>
      <c r="J437" s="156"/>
      <c r="K437" s="103" t="e">
        <f t="shared" si="26"/>
        <v>#DIV/0!</v>
      </c>
      <c r="L437" s="156"/>
    </row>
    <row r="438" spans="1:12" ht="18.75" x14ac:dyDescent="0.3">
      <c r="A438" s="152"/>
      <c r="B438" s="153"/>
      <c r="C438" s="195" t="str">
        <f t="shared" si="24"/>
        <v/>
      </c>
      <c r="D438" s="154"/>
      <c r="E438" s="154"/>
      <c r="F438" s="153"/>
      <c r="G438" s="153"/>
      <c r="H438" s="101">
        <f t="shared" si="25"/>
        <v>0</v>
      </c>
      <c r="I438" s="185"/>
      <c r="J438" s="155"/>
      <c r="K438" s="105" t="e">
        <f t="shared" si="26"/>
        <v>#DIV/0!</v>
      </c>
      <c r="L438" s="155"/>
    </row>
    <row r="439" spans="1:12" ht="18.75" x14ac:dyDescent="0.3">
      <c r="A439" s="148"/>
      <c r="B439" s="149"/>
      <c r="C439" s="150" t="str">
        <f t="shared" si="24"/>
        <v/>
      </c>
      <c r="D439" s="151"/>
      <c r="E439" s="151"/>
      <c r="F439" s="149"/>
      <c r="G439" s="149"/>
      <c r="H439" s="110">
        <f t="shared" si="25"/>
        <v>0</v>
      </c>
      <c r="I439" s="183"/>
      <c r="J439" s="156"/>
      <c r="K439" s="103" t="e">
        <f t="shared" si="26"/>
        <v>#DIV/0!</v>
      </c>
      <c r="L439" s="156"/>
    </row>
    <row r="440" spans="1:12" ht="18.75" x14ac:dyDescent="0.3">
      <c r="A440" s="152"/>
      <c r="B440" s="153"/>
      <c r="C440" s="195" t="str">
        <f t="shared" si="24"/>
        <v/>
      </c>
      <c r="D440" s="154"/>
      <c r="E440" s="154"/>
      <c r="F440" s="153"/>
      <c r="G440" s="153"/>
      <c r="H440" s="101">
        <f t="shared" si="25"/>
        <v>0</v>
      </c>
      <c r="I440" s="185"/>
      <c r="J440" s="155"/>
      <c r="K440" s="105" t="e">
        <f t="shared" si="26"/>
        <v>#DIV/0!</v>
      </c>
      <c r="L440" s="155"/>
    </row>
    <row r="441" spans="1:12" ht="18.75" x14ac:dyDescent="0.3">
      <c r="A441" s="148"/>
      <c r="B441" s="149"/>
      <c r="C441" s="150" t="str">
        <f t="shared" si="24"/>
        <v/>
      </c>
      <c r="D441" s="151"/>
      <c r="E441" s="151"/>
      <c r="F441" s="149"/>
      <c r="G441" s="149"/>
      <c r="H441" s="110">
        <f t="shared" si="25"/>
        <v>0</v>
      </c>
      <c r="I441" s="183"/>
      <c r="J441" s="156"/>
      <c r="K441" s="103" t="e">
        <f t="shared" si="26"/>
        <v>#DIV/0!</v>
      </c>
      <c r="L441" s="156"/>
    </row>
    <row r="442" spans="1:12" ht="18.75" x14ac:dyDescent="0.3">
      <c r="A442" s="152"/>
      <c r="B442" s="153"/>
      <c r="C442" s="195" t="str">
        <f t="shared" si="24"/>
        <v/>
      </c>
      <c r="D442" s="154"/>
      <c r="E442" s="154"/>
      <c r="F442" s="153"/>
      <c r="G442" s="153"/>
      <c r="H442" s="101">
        <f t="shared" si="25"/>
        <v>0</v>
      </c>
      <c r="I442" s="185"/>
      <c r="J442" s="155"/>
      <c r="K442" s="105" t="e">
        <f t="shared" si="26"/>
        <v>#DIV/0!</v>
      </c>
      <c r="L442" s="155"/>
    </row>
    <row r="443" spans="1:12" ht="18.75" x14ac:dyDescent="0.3">
      <c r="A443" s="148"/>
      <c r="B443" s="149"/>
      <c r="C443" s="150" t="str">
        <f t="shared" si="24"/>
        <v/>
      </c>
      <c r="D443" s="151"/>
      <c r="E443" s="151"/>
      <c r="F443" s="149"/>
      <c r="G443" s="149"/>
      <c r="H443" s="110">
        <f t="shared" si="25"/>
        <v>0</v>
      </c>
      <c r="I443" s="183"/>
      <c r="J443" s="156"/>
      <c r="K443" s="103" t="e">
        <f t="shared" si="26"/>
        <v>#DIV/0!</v>
      </c>
      <c r="L443" s="156"/>
    </row>
    <row r="444" spans="1:12" ht="18.75" x14ac:dyDescent="0.3">
      <c r="A444" s="152"/>
      <c r="B444" s="153"/>
      <c r="C444" s="195" t="str">
        <f t="shared" si="24"/>
        <v/>
      </c>
      <c r="D444" s="154"/>
      <c r="E444" s="154"/>
      <c r="F444" s="153"/>
      <c r="G444" s="153"/>
      <c r="H444" s="101">
        <f t="shared" si="25"/>
        <v>0</v>
      </c>
      <c r="I444" s="185"/>
      <c r="J444" s="155"/>
      <c r="K444" s="105" t="e">
        <f t="shared" si="26"/>
        <v>#DIV/0!</v>
      </c>
      <c r="L444" s="155"/>
    </row>
    <row r="445" spans="1:12" ht="18.75" x14ac:dyDescent="0.3">
      <c r="A445" s="148"/>
      <c r="B445" s="149"/>
      <c r="C445" s="150" t="str">
        <f t="shared" si="24"/>
        <v/>
      </c>
      <c r="D445" s="151"/>
      <c r="E445" s="151"/>
      <c r="F445" s="149"/>
      <c r="G445" s="149"/>
      <c r="H445" s="110">
        <f t="shared" si="25"/>
        <v>0</v>
      </c>
      <c r="I445" s="183"/>
      <c r="J445" s="156"/>
      <c r="K445" s="103" t="e">
        <f t="shared" si="26"/>
        <v>#DIV/0!</v>
      </c>
      <c r="L445" s="156"/>
    </row>
    <row r="446" spans="1:12" ht="18.75" x14ac:dyDescent="0.3">
      <c r="A446" s="152"/>
      <c r="B446" s="153"/>
      <c r="C446" s="195" t="str">
        <f t="shared" si="24"/>
        <v/>
      </c>
      <c r="D446" s="154"/>
      <c r="E446" s="154"/>
      <c r="F446" s="153"/>
      <c r="G446" s="153"/>
      <c r="H446" s="101">
        <f t="shared" si="25"/>
        <v>0</v>
      </c>
      <c r="I446" s="185"/>
      <c r="J446" s="155"/>
      <c r="K446" s="105" t="e">
        <f t="shared" si="26"/>
        <v>#DIV/0!</v>
      </c>
      <c r="L446" s="155"/>
    </row>
    <row r="447" spans="1:12" ht="18.75" x14ac:dyDescent="0.3">
      <c r="A447" s="148"/>
      <c r="B447" s="149"/>
      <c r="C447" s="150" t="str">
        <f t="shared" si="24"/>
        <v/>
      </c>
      <c r="D447" s="151"/>
      <c r="E447" s="151"/>
      <c r="F447" s="149"/>
      <c r="G447" s="149"/>
      <c r="H447" s="110">
        <f t="shared" si="25"/>
        <v>0</v>
      </c>
      <c r="I447" s="183"/>
      <c r="J447" s="156"/>
      <c r="K447" s="103" t="e">
        <f t="shared" si="26"/>
        <v>#DIV/0!</v>
      </c>
      <c r="L447" s="156"/>
    </row>
    <row r="448" spans="1:12" ht="18.75" x14ac:dyDescent="0.3">
      <c r="A448" s="90"/>
      <c r="B448" s="90"/>
      <c r="C448" s="90"/>
      <c r="D448" s="90"/>
      <c r="E448" s="296" t="str">
        <f>IF(C421="","Year 1 Total",CONCATENATE(C421, " Total"))</f>
        <v>Year 1 Total</v>
      </c>
      <c r="F448" s="297"/>
      <c r="G448" s="91">
        <f>SUM(G423:G434)</f>
        <v>0</v>
      </c>
      <c r="H448" s="91">
        <f>SUM(H423:H434)</f>
        <v>0</v>
      </c>
      <c r="I448" s="186">
        <f>SUM(I423:I434)</f>
        <v>0</v>
      </c>
      <c r="J448" s="92">
        <f>SUM(J423:J434)</f>
        <v>0</v>
      </c>
      <c r="K448" s="92"/>
      <c r="L448" s="92">
        <f t="shared" ref="L448" si="27">SUM(L423:L434)</f>
        <v>0</v>
      </c>
    </row>
    <row r="449" spans="1:12" ht="18.75" x14ac:dyDescent="0.3">
      <c r="A449" s="90"/>
      <c r="B449" s="90"/>
      <c r="C449" s="90"/>
      <c r="D449" s="90"/>
      <c r="E449" s="296" t="str">
        <f>IF(E421="","Year 2 Total",CONCATENATE(E421, " Total"))</f>
        <v>Year 2 Total</v>
      </c>
      <c r="F449" s="297"/>
      <c r="G449" s="91">
        <f>SUM(G436:G447)</f>
        <v>0</v>
      </c>
      <c r="H449" s="91">
        <f>SUM(H436:H447)</f>
        <v>0</v>
      </c>
      <c r="I449" s="186">
        <f>SUM(I436:I447)</f>
        <v>0</v>
      </c>
      <c r="J449" s="92">
        <f>SUM(J436:J447)</f>
        <v>0</v>
      </c>
      <c r="K449" s="92"/>
      <c r="L449" s="92">
        <f t="shared" ref="L449" si="28">SUM(L436:L447)</f>
        <v>0</v>
      </c>
    </row>
    <row r="450" spans="1:12" ht="18.75" x14ac:dyDescent="0.3">
      <c r="A450" s="83"/>
      <c r="B450" s="83"/>
      <c r="C450" s="83"/>
      <c r="D450" s="83"/>
      <c r="E450" s="83"/>
      <c r="F450" s="83"/>
      <c r="G450" s="83"/>
      <c r="I450" s="298" t="str">
        <f>IF(C421="", "Year 1 Average",CONCATENATE(C421, " Average"))</f>
        <v>Year 1 Average</v>
      </c>
      <c r="J450" s="299"/>
      <c r="K450" s="107" t="e">
        <f>AVERAGE(K423:K434)</f>
        <v>#DIV/0!</v>
      </c>
    </row>
    <row r="451" spans="1:12" ht="18.75" x14ac:dyDescent="0.3">
      <c r="A451" s="83"/>
      <c r="B451" s="83"/>
      <c r="C451" s="83"/>
      <c r="G451" s="83"/>
      <c r="I451" s="298" t="str">
        <f>IF(E421="", "Year 2 Average",CONCATENATE(E421, " Average"))</f>
        <v>Year 2 Average</v>
      </c>
      <c r="J451" s="299"/>
      <c r="K451" s="106" t="e">
        <f>AVERAGE(K436:K447)</f>
        <v>#DIV/0!</v>
      </c>
    </row>
    <row r="514" spans="1:12" ht="19.5" x14ac:dyDescent="0.3">
      <c r="A514" s="84" t="str">
        <f>A62</f>
        <v>Enter Building Name Above</v>
      </c>
      <c r="B514" s="85"/>
    </row>
    <row r="515" spans="1:12" ht="20.25" thickBot="1" x14ac:dyDescent="0.35">
      <c r="A515" s="85"/>
      <c r="B515" s="85"/>
    </row>
    <row r="516" spans="1:12" ht="20.25" thickBot="1" x14ac:dyDescent="0.35">
      <c r="A516" s="84" t="s">
        <v>147</v>
      </c>
      <c r="B516" s="199" t="s">
        <v>200</v>
      </c>
      <c r="C516" s="201"/>
      <c r="D516" s="200" t="s">
        <v>201</v>
      </c>
      <c r="E516" s="202"/>
      <c r="G516" s="118" t="s">
        <v>161</v>
      </c>
      <c r="H516" s="137">
        <v>91800</v>
      </c>
    </row>
    <row r="517" spans="1:12" ht="18.75" x14ac:dyDescent="0.3">
      <c r="A517" s="86" t="s">
        <v>1</v>
      </c>
      <c r="B517" s="86" t="s">
        <v>7</v>
      </c>
      <c r="C517" s="86" t="s">
        <v>2</v>
      </c>
      <c r="D517" s="86" t="s">
        <v>3</v>
      </c>
      <c r="E517" s="86" t="s">
        <v>4</v>
      </c>
      <c r="F517" s="86" t="s">
        <v>5</v>
      </c>
      <c r="G517" s="86" t="s">
        <v>145</v>
      </c>
      <c r="H517" s="128" t="s">
        <v>12</v>
      </c>
      <c r="I517" s="86" t="s">
        <v>160</v>
      </c>
      <c r="J517" s="87" t="s">
        <v>148</v>
      </c>
      <c r="K517" s="86" t="s">
        <v>13</v>
      </c>
      <c r="L517" s="86" t="s">
        <v>151</v>
      </c>
    </row>
    <row r="518" spans="1:12" ht="18.75" x14ac:dyDescent="0.3">
      <c r="A518" s="144"/>
      <c r="B518" s="145"/>
      <c r="C518" s="146" t="str">
        <f t="shared" ref="C518:C529" si="29">IF(D518="", "", D518)</f>
        <v/>
      </c>
      <c r="D518" s="147"/>
      <c r="E518" s="147"/>
      <c r="F518" s="145"/>
      <c r="G518" s="145"/>
      <c r="H518" s="94">
        <f t="shared" ref="H518:H529" si="30">G518*$H$516/100000</f>
        <v>0</v>
      </c>
      <c r="I518" s="182"/>
      <c r="J518" s="172"/>
      <c r="K518" s="79" t="e">
        <f t="shared" ref="K518:K529" si="31">J518/H518</f>
        <v>#DIV/0!</v>
      </c>
      <c r="L518" s="157"/>
    </row>
    <row r="519" spans="1:12" ht="18.75" x14ac:dyDescent="0.3">
      <c r="A519" s="148"/>
      <c r="B519" s="149"/>
      <c r="C519" s="150" t="str">
        <f t="shared" si="29"/>
        <v/>
      </c>
      <c r="D519" s="151"/>
      <c r="E519" s="151"/>
      <c r="F519" s="149"/>
      <c r="G519" s="149"/>
      <c r="H519" s="110">
        <f t="shared" si="30"/>
        <v>0</v>
      </c>
      <c r="I519" s="183"/>
      <c r="J519" s="173"/>
      <c r="K519" s="80" t="e">
        <f t="shared" si="31"/>
        <v>#DIV/0!</v>
      </c>
      <c r="L519" s="156"/>
    </row>
    <row r="520" spans="1:12" ht="18.75" x14ac:dyDescent="0.3">
      <c r="A520" s="144"/>
      <c r="B520" s="145"/>
      <c r="C520" s="146" t="str">
        <f t="shared" si="29"/>
        <v/>
      </c>
      <c r="D520" s="147"/>
      <c r="E520" s="147"/>
      <c r="F520" s="145"/>
      <c r="G520" s="145"/>
      <c r="H520" s="94">
        <f t="shared" si="30"/>
        <v>0</v>
      </c>
      <c r="I520" s="182"/>
      <c r="J520" s="172"/>
      <c r="K520" s="79" t="e">
        <f t="shared" si="31"/>
        <v>#DIV/0!</v>
      </c>
      <c r="L520" s="157"/>
    </row>
    <row r="521" spans="1:12" ht="18.75" x14ac:dyDescent="0.3">
      <c r="A521" s="148"/>
      <c r="B521" s="149"/>
      <c r="C521" s="150" t="str">
        <f t="shared" si="29"/>
        <v/>
      </c>
      <c r="D521" s="151"/>
      <c r="E521" s="151"/>
      <c r="F521" s="149"/>
      <c r="G521" s="149"/>
      <c r="H521" s="110">
        <f t="shared" si="30"/>
        <v>0</v>
      </c>
      <c r="I521" s="183"/>
      <c r="J521" s="173"/>
      <c r="K521" s="80" t="e">
        <f t="shared" si="31"/>
        <v>#DIV/0!</v>
      </c>
      <c r="L521" s="156"/>
    </row>
    <row r="522" spans="1:12" ht="18.75" x14ac:dyDescent="0.3">
      <c r="A522" s="144"/>
      <c r="B522" s="145"/>
      <c r="C522" s="146" t="str">
        <f t="shared" si="29"/>
        <v/>
      </c>
      <c r="D522" s="147"/>
      <c r="E522" s="147"/>
      <c r="F522" s="145"/>
      <c r="G522" s="145"/>
      <c r="H522" s="94">
        <f t="shared" si="30"/>
        <v>0</v>
      </c>
      <c r="I522" s="182"/>
      <c r="J522" s="172"/>
      <c r="K522" s="79" t="e">
        <f t="shared" si="31"/>
        <v>#DIV/0!</v>
      </c>
      <c r="L522" s="157"/>
    </row>
    <row r="523" spans="1:12" ht="18.75" x14ac:dyDescent="0.3">
      <c r="A523" s="148"/>
      <c r="B523" s="149"/>
      <c r="C523" s="150" t="str">
        <f t="shared" si="29"/>
        <v/>
      </c>
      <c r="D523" s="151"/>
      <c r="E523" s="151"/>
      <c r="F523" s="149"/>
      <c r="G523" s="149"/>
      <c r="H523" s="110">
        <f t="shared" si="30"/>
        <v>0</v>
      </c>
      <c r="I523" s="183"/>
      <c r="J523" s="173"/>
      <c r="K523" s="80" t="e">
        <f t="shared" si="31"/>
        <v>#DIV/0!</v>
      </c>
      <c r="L523" s="156"/>
    </row>
    <row r="524" spans="1:12" ht="18.75" x14ac:dyDescent="0.3">
      <c r="A524" s="144"/>
      <c r="B524" s="145"/>
      <c r="C524" s="146" t="str">
        <f t="shared" si="29"/>
        <v/>
      </c>
      <c r="D524" s="147"/>
      <c r="E524" s="147"/>
      <c r="F524" s="145"/>
      <c r="G524" s="145"/>
      <c r="H524" s="94">
        <f t="shared" si="30"/>
        <v>0</v>
      </c>
      <c r="I524" s="182"/>
      <c r="J524" s="172"/>
      <c r="K524" s="79" t="e">
        <f t="shared" si="31"/>
        <v>#DIV/0!</v>
      </c>
      <c r="L524" s="157"/>
    </row>
    <row r="525" spans="1:12" ht="18.75" x14ac:dyDescent="0.3">
      <c r="A525" s="148"/>
      <c r="B525" s="149"/>
      <c r="C525" s="150" t="str">
        <f t="shared" si="29"/>
        <v/>
      </c>
      <c r="D525" s="151"/>
      <c r="E525" s="151"/>
      <c r="F525" s="149"/>
      <c r="G525" s="149"/>
      <c r="H525" s="110">
        <f t="shared" si="30"/>
        <v>0</v>
      </c>
      <c r="I525" s="183"/>
      <c r="J525" s="173"/>
      <c r="K525" s="80" t="e">
        <f t="shared" si="31"/>
        <v>#DIV/0!</v>
      </c>
      <c r="L525" s="156"/>
    </row>
    <row r="526" spans="1:12" ht="18.75" x14ac:dyDescent="0.3">
      <c r="A526" s="144"/>
      <c r="B526" s="145"/>
      <c r="C526" s="146" t="str">
        <f t="shared" si="29"/>
        <v/>
      </c>
      <c r="D526" s="147"/>
      <c r="E526" s="147"/>
      <c r="F526" s="145"/>
      <c r="G526" s="145"/>
      <c r="H526" s="94">
        <f t="shared" si="30"/>
        <v>0</v>
      </c>
      <c r="I526" s="182"/>
      <c r="J526" s="172"/>
      <c r="K526" s="79" t="e">
        <f t="shared" si="31"/>
        <v>#DIV/0!</v>
      </c>
      <c r="L526" s="157"/>
    </row>
    <row r="527" spans="1:12" ht="18.75" x14ac:dyDescent="0.3">
      <c r="A527" s="148"/>
      <c r="B527" s="149"/>
      <c r="C527" s="150" t="str">
        <f t="shared" si="29"/>
        <v/>
      </c>
      <c r="D527" s="151"/>
      <c r="E527" s="151"/>
      <c r="F527" s="149"/>
      <c r="G527" s="149"/>
      <c r="H527" s="110">
        <f t="shared" si="30"/>
        <v>0</v>
      </c>
      <c r="I527" s="183"/>
      <c r="J527" s="173"/>
      <c r="K527" s="80" t="e">
        <f t="shared" si="31"/>
        <v>#DIV/0!</v>
      </c>
      <c r="L527" s="156"/>
    </row>
    <row r="528" spans="1:12" ht="18.75" x14ac:dyDescent="0.3">
      <c r="A528" s="144"/>
      <c r="B528" s="145"/>
      <c r="C528" s="146" t="str">
        <f t="shared" si="29"/>
        <v/>
      </c>
      <c r="D528" s="147"/>
      <c r="E528" s="147"/>
      <c r="F528" s="145"/>
      <c r="G528" s="145"/>
      <c r="H528" s="94">
        <f t="shared" si="30"/>
        <v>0</v>
      </c>
      <c r="I528" s="182"/>
      <c r="J528" s="172"/>
      <c r="K528" s="79" t="e">
        <f t="shared" si="31"/>
        <v>#DIV/0!</v>
      </c>
      <c r="L528" s="157"/>
    </row>
    <row r="529" spans="1:12" ht="18.75" x14ac:dyDescent="0.3">
      <c r="A529" s="148"/>
      <c r="B529" s="149"/>
      <c r="C529" s="150" t="str">
        <f t="shared" si="29"/>
        <v/>
      </c>
      <c r="D529" s="151"/>
      <c r="E529" s="151"/>
      <c r="F529" s="149"/>
      <c r="G529" s="149"/>
      <c r="H529" s="110">
        <f t="shared" si="30"/>
        <v>0</v>
      </c>
      <c r="I529" s="183"/>
      <c r="J529" s="173"/>
      <c r="K529" s="80" t="e">
        <f t="shared" si="31"/>
        <v>#DIV/0!</v>
      </c>
      <c r="L529" s="156"/>
    </row>
    <row r="530" spans="1:12" ht="18.75" x14ac:dyDescent="0.3">
      <c r="A530" s="96"/>
      <c r="B530" s="97"/>
      <c r="C530" s="98"/>
      <c r="D530" s="99"/>
      <c r="E530" s="99"/>
      <c r="F530" s="97"/>
      <c r="G530" s="97"/>
      <c r="H530" s="97"/>
      <c r="I530" s="184"/>
      <c r="J530" s="174"/>
      <c r="K530" s="23"/>
      <c r="L530" s="21"/>
    </row>
    <row r="531" spans="1:12" ht="18.75" x14ac:dyDescent="0.3">
      <c r="A531" s="95"/>
      <c r="B531" s="101"/>
      <c r="C531" s="195" t="str">
        <f t="shared" ref="C531:C542" si="32">IF(D531="", "", D531)</f>
        <v/>
      </c>
      <c r="D531" s="154"/>
      <c r="E531" s="154"/>
      <c r="F531" s="153"/>
      <c r="G531" s="153"/>
      <c r="H531" s="101">
        <f t="shared" ref="H531:H542" si="33">G531*$H$516/100000</f>
        <v>0</v>
      </c>
      <c r="I531" s="185"/>
      <c r="J531" s="175"/>
      <c r="K531" s="108" t="e">
        <f t="shared" ref="K531:K542" si="34">J531/H531</f>
        <v>#DIV/0!</v>
      </c>
      <c r="L531" s="155"/>
    </row>
    <row r="532" spans="1:12" ht="18.75" x14ac:dyDescent="0.3">
      <c r="A532" s="88"/>
      <c r="B532" s="89"/>
      <c r="C532" s="150" t="str">
        <f t="shared" si="32"/>
        <v/>
      </c>
      <c r="D532" s="151"/>
      <c r="E532" s="151"/>
      <c r="F532" s="149"/>
      <c r="G532" s="149"/>
      <c r="H532" s="110">
        <f t="shared" si="33"/>
        <v>0</v>
      </c>
      <c r="I532" s="183"/>
      <c r="J532" s="173"/>
      <c r="K532" s="80" t="e">
        <f t="shared" si="34"/>
        <v>#DIV/0!</v>
      </c>
      <c r="L532" s="156"/>
    </row>
    <row r="533" spans="1:12" ht="18.75" x14ac:dyDescent="0.3">
      <c r="A533" s="95"/>
      <c r="B533" s="101"/>
      <c r="C533" s="195" t="str">
        <f t="shared" si="32"/>
        <v/>
      </c>
      <c r="D533" s="154"/>
      <c r="E533" s="154"/>
      <c r="F533" s="153"/>
      <c r="G533" s="153"/>
      <c r="H533" s="101">
        <f t="shared" si="33"/>
        <v>0</v>
      </c>
      <c r="I533" s="185"/>
      <c r="J533" s="175"/>
      <c r="K533" s="108" t="e">
        <f t="shared" si="34"/>
        <v>#DIV/0!</v>
      </c>
      <c r="L533" s="155"/>
    </row>
    <row r="534" spans="1:12" ht="18.75" x14ac:dyDescent="0.3">
      <c r="A534" s="88"/>
      <c r="B534" s="89"/>
      <c r="C534" s="150" t="str">
        <f t="shared" si="32"/>
        <v/>
      </c>
      <c r="D534" s="151"/>
      <c r="E534" s="151"/>
      <c r="F534" s="149"/>
      <c r="G534" s="149"/>
      <c r="H534" s="110">
        <f t="shared" si="33"/>
        <v>0</v>
      </c>
      <c r="I534" s="183"/>
      <c r="J534" s="173"/>
      <c r="K534" s="80" t="e">
        <f t="shared" si="34"/>
        <v>#DIV/0!</v>
      </c>
      <c r="L534" s="156"/>
    </row>
    <row r="535" spans="1:12" ht="18.75" x14ac:dyDescent="0.3">
      <c r="A535" s="95"/>
      <c r="B535" s="101"/>
      <c r="C535" s="195" t="str">
        <f t="shared" si="32"/>
        <v/>
      </c>
      <c r="D535" s="154"/>
      <c r="E535" s="154"/>
      <c r="F535" s="153"/>
      <c r="G535" s="153"/>
      <c r="H535" s="101">
        <f t="shared" si="33"/>
        <v>0</v>
      </c>
      <c r="I535" s="185"/>
      <c r="J535" s="175"/>
      <c r="K535" s="108" t="e">
        <f t="shared" si="34"/>
        <v>#DIV/0!</v>
      </c>
      <c r="L535" s="155"/>
    </row>
    <row r="536" spans="1:12" ht="18.75" x14ac:dyDescent="0.3">
      <c r="A536" s="88"/>
      <c r="B536" s="89"/>
      <c r="C536" s="150" t="str">
        <f t="shared" si="32"/>
        <v/>
      </c>
      <c r="D536" s="151"/>
      <c r="E536" s="151"/>
      <c r="F536" s="149"/>
      <c r="G536" s="149"/>
      <c r="H536" s="110">
        <f t="shared" si="33"/>
        <v>0</v>
      </c>
      <c r="I536" s="183"/>
      <c r="J536" s="173"/>
      <c r="K536" s="80" t="e">
        <f t="shared" si="34"/>
        <v>#DIV/0!</v>
      </c>
      <c r="L536" s="156"/>
    </row>
    <row r="537" spans="1:12" ht="18.75" x14ac:dyDescent="0.3">
      <c r="A537" s="95"/>
      <c r="B537" s="101"/>
      <c r="C537" s="195" t="str">
        <f t="shared" si="32"/>
        <v/>
      </c>
      <c r="D537" s="154"/>
      <c r="E537" s="154"/>
      <c r="F537" s="153"/>
      <c r="G537" s="153"/>
      <c r="H537" s="101">
        <f t="shared" si="33"/>
        <v>0</v>
      </c>
      <c r="I537" s="185"/>
      <c r="J537" s="175"/>
      <c r="K537" s="108" t="e">
        <f t="shared" si="34"/>
        <v>#DIV/0!</v>
      </c>
      <c r="L537" s="155"/>
    </row>
    <row r="538" spans="1:12" ht="18.75" x14ac:dyDescent="0.3">
      <c r="A538" s="88"/>
      <c r="B538" s="89"/>
      <c r="C538" s="150" t="str">
        <f t="shared" si="32"/>
        <v/>
      </c>
      <c r="D538" s="151"/>
      <c r="E538" s="151"/>
      <c r="F538" s="149"/>
      <c r="G538" s="149"/>
      <c r="H538" s="110">
        <f t="shared" si="33"/>
        <v>0</v>
      </c>
      <c r="I538" s="183"/>
      <c r="J538" s="173"/>
      <c r="K538" s="80" t="e">
        <f t="shared" si="34"/>
        <v>#DIV/0!</v>
      </c>
      <c r="L538" s="156"/>
    </row>
    <row r="539" spans="1:12" ht="18.75" x14ac:dyDescent="0.3">
      <c r="A539" s="95"/>
      <c r="B539" s="101"/>
      <c r="C539" s="195" t="str">
        <f t="shared" si="32"/>
        <v/>
      </c>
      <c r="D539" s="154"/>
      <c r="E539" s="154"/>
      <c r="F539" s="153"/>
      <c r="G539" s="153"/>
      <c r="H539" s="101">
        <f t="shared" si="33"/>
        <v>0</v>
      </c>
      <c r="I539" s="185"/>
      <c r="J539" s="175"/>
      <c r="K539" s="108" t="e">
        <f t="shared" si="34"/>
        <v>#DIV/0!</v>
      </c>
      <c r="L539" s="155"/>
    </row>
    <row r="540" spans="1:12" ht="18.75" x14ac:dyDescent="0.3">
      <c r="A540" s="88"/>
      <c r="B540" s="89"/>
      <c r="C540" s="150" t="str">
        <f t="shared" si="32"/>
        <v/>
      </c>
      <c r="D540" s="151"/>
      <c r="E540" s="151"/>
      <c r="F540" s="149"/>
      <c r="G540" s="149"/>
      <c r="H540" s="110">
        <f t="shared" si="33"/>
        <v>0</v>
      </c>
      <c r="I540" s="183"/>
      <c r="J540" s="173"/>
      <c r="K540" s="80" t="e">
        <f t="shared" si="34"/>
        <v>#DIV/0!</v>
      </c>
      <c r="L540" s="156"/>
    </row>
    <row r="541" spans="1:12" ht="18.75" x14ac:dyDescent="0.3">
      <c r="A541" s="95"/>
      <c r="B541" s="101"/>
      <c r="C541" s="195" t="str">
        <f t="shared" si="32"/>
        <v/>
      </c>
      <c r="D541" s="154"/>
      <c r="E541" s="154"/>
      <c r="F541" s="153"/>
      <c r="G541" s="153"/>
      <c r="H541" s="101">
        <f t="shared" si="33"/>
        <v>0</v>
      </c>
      <c r="I541" s="185"/>
      <c r="J541" s="175"/>
      <c r="K541" s="108" t="e">
        <f t="shared" si="34"/>
        <v>#DIV/0!</v>
      </c>
      <c r="L541" s="155"/>
    </row>
    <row r="542" spans="1:12" ht="18.75" x14ac:dyDescent="0.3">
      <c r="A542" s="88"/>
      <c r="B542" s="89"/>
      <c r="C542" s="150" t="str">
        <f t="shared" si="32"/>
        <v/>
      </c>
      <c r="D542" s="151"/>
      <c r="E542" s="151"/>
      <c r="F542" s="149"/>
      <c r="G542" s="149"/>
      <c r="H542" s="110">
        <f t="shared" si="33"/>
        <v>0</v>
      </c>
      <c r="I542" s="183"/>
      <c r="J542" s="173"/>
      <c r="K542" s="80" t="e">
        <f t="shared" si="34"/>
        <v>#DIV/0!</v>
      </c>
      <c r="L542" s="156"/>
    </row>
    <row r="543" spans="1:12" ht="18.75" x14ac:dyDescent="0.3">
      <c r="A543" s="90"/>
      <c r="B543" s="90"/>
      <c r="C543" s="90"/>
      <c r="D543" s="90"/>
      <c r="E543" s="301" t="str">
        <f>IF(C516="","Year 1 Total",CONCATENATE(C516, " Total"))</f>
        <v>Year 1 Total</v>
      </c>
      <c r="F543" s="302"/>
      <c r="G543" s="91">
        <f>SUM(G518:G529)</f>
        <v>0</v>
      </c>
      <c r="H543" s="91">
        <f>SUM(H518:H529)</f>
        <v>0</v>
      </c>
      <c r="I543" s="186">
        <f>SUM(I518:I529)</f>
        <v>0</v>
      </c>
      <c r="J543" s="176">
        <f>SUM(J518:J529)</f>
        <v>0</v>
      </c>
      <c r="K543" s="92"/>
      <c r="L543" s="92">
        <f t="shared" ref="L543" si="35">SUM(L518:L529)</f>
        <v>0</v>
      </c>
    </row>
    <row r="544" spans="1:12" ht="18.75" x14ac:dyDescent="0.3">
      <c r="A544" s="90"/>
      <c r="B544" s="90"/>
      <c r="C544" s="90"/>
      <c r="D544" s="90"/>
      <c r="E544" s="301" t="str">
        <f>IF(E516="","Year 2 Total",CONCATENATE(E516, " Total"))</f>
        <v>Year 2 Total</v>
      </c>
      <c r="F544" s="302"/>
      <c r="G544" s="91">
        <f>SUM(G531:G542)</f>
        <v>0</v>
      </c>
      <c r="H544" s="91">
        <f>SUM(H531:H542)</f>
        <v>0</v>
      </c>
      <c r="I544" s="186">
        <f>SUM(I531:I542)</f>
        <v>0</v>
      </c>
      <c r="J544" s="176">
        <f>SUM(J531:J542)</f>
        <v>0</v>
      </c>
      <c r="K544" s="92"/>
      <c r="L544" s="92">
        <f t="shared" ref="L544" si="36">SUM(L531:L542)</f>
        <v>0</v>
      </c>
    </row>
    <row r="545" spans="1:11" ht="18.75" x14ac:dyDescent="0.3">
      <c r="A545" s="83"/>
      <c r="B545" s="83"/>
      <c r="C545" s="83"/>
      <c r="D545" s="83"/>
      <c r="E545" s="83"/>
      <c r="F545" s="83"/>
      <c r="G545" s="83"/>
      <c r="I545" s="298" t="str">
        <f>IF(C516="", "Year 1 Average",CONCATENATE(C516, " Average"))</f>
        <v>Year 1 Average</v>
      </c>
      <c r="J545" s="299"/>
      <c r="K545" s="109" t="e">
        <f>AVERAGE(K518:K529)</f>
        <v>#DIV/0!</v>
      </c>
    </row>
    <row r="546" spans="1:11" ht="18.75" x14ac:dyDescent="0.3">
      <c r="A546" s="83"/>
      <c r="B546" s="83"/>
      <c r="C546" s="83"/>
      <c r="G546" s="83"/>
      <c r="I546" s="298" t="str">
        <f>IF(E516="", "Year 2 Average",CONCATENATE(E516, " Average"))</f>
        <v>Year 2 Average</v>
      </c>
      <c r="J546" s="299"/>
      <c r="K546" s="92" t="e">
        <f>AVERAGE(K531:K542)</f>
        <v>#DIV/0!</v>
      </c>
    </row>
    <row r="608" spans="1:2" ht="19.5" x14ac:dyDescent="0.3">
      <c r="A608" s="84" t="str">
        <f>A62</f>
        <v>Enter Building Name Above</v>
      </c>
      <c r="B608" s="85"/>
    </row>
    <row r="609" spans="1:12" ht="20.25" thickBot="1" x14ac:dyDescent="0.35">
      <c r="A609" s="85"/>
      <c r="B609" s="85"/>
    </row>
    <row r="610" spans="1:12" ht="20.25" thickBot="1" x14ac:dyDescent="0.35">
      <c r="A610" s="84" t="s">
        <v>149</v>
      </c>
      <c r="B610" s="199" t="s">
        <v>200</v>
      </c>
      <c r="C610" s="201"/>
      <c r="D610" s="200" t="s">
        <v>201</v>
      </c>
      <c r="E610" s="202"/>
      <c r="G610" s="118" t="s">
        <v>162</v>
      </c>
      <c r="H610" s="137">
        <f>7800*2000</f>
        <v>15600000</v>
      </c>
    </row>
    <row r="611" spans="1:12" ht="18.75" x14ac:dyDescent="0.3">
      <c r="A611" s="86" t="s">
        <v>1</v>
      </c>
      <c r="B611" s="86" t="s">
        <v>7</v>
      </c>
      <c r="C611" s="86" t="s">
        <v>2</v>
      </c>
      <c r="D611" s="86" t="s">
        <v>3</v>
      </c>
      <c r="E611" s="86" t="s">
        <v>4</v>
      </c>
      <c r="F611" s="86" t="s">
        <v>5</v>
      </c>
      <c r="G611" s="86" t="s">
        <v>153</v>
      </c>
      <c r="H611" s="128" t="s">
        <v>12</v>
      </c>
      <c r="I611" s="86" t="s">
        <v>160</v>
      </c>
      <c r="J611" s="87" t="s">
        <v>150</v>
      </c>
      <c r="K611" s="86" t="s">
        <v>13</v>
      </c>
      <c r="L611" s="86" t="s">
        <v>151</v>
      </c>
    </row>
    <row r="612" spans="1:12" ht="18.75" x14ac:dyDescent="0.3">
      <c r="A612" s="93"/>
      <c r="B612" s="94"/>
      <c r="C612" s="146" t="str">
        <f t="shared" ref="C612:C623" si="37">IF(D612="", "", D612)</f>
        <v/>
      </c>
      <c r="D612" s="147"/>
      <c r="E612" s="147"/>
      <c r="F612" s="145"/>
      <c r="G612" s="145"/>
      <c r="H612" s="94">
        <f t="shared" ref="H612:H623" si="38">G612*$H$610/100000</f>
        <v>0</v>
      </c>
      <c r="I612" s="182"/>
      <c r="J612" s="172"/>
      <c r="K612" s="79" t="e">
        <f t="shared" ref="K612:K623" si="39">J612/H612</f>
        <v>#DIV/0!</v>
      </c>
      <c r="L612" s="157"/>
    </row>
    <row r="613" spans="1:12" ht="18.75" x14ac:dyDescent="0.3">
      <c r="A613" s="88"/>
      <c r="B613" s="89"/>
      <c r="C613" s="150" t="str">
        <f t="shared" si="37"/>
        <v/>
      </c>
      <c r="D613" s="151"/>
      <c r="E613" s="151"/>
      <c r="F613" s="149"/>
      <c r="G613" s="149"/>
      <c r="H613" s="110">
        <f t="shared" si="38"/>
        <v>0</v>
      </c>
      <c r="I613" s="183"/>
      <c r="J613" s="173"/>
      <c r="K613" s="80" t="e">
        <f t="shared" si="39"/>
        <v>#DIV/0!</v>
      </c>
      <c r="L613" s="156"/>
    </row>
    <row r="614" spans="1:12" ht="18.75" x14ac:dyDescent="0.3">
      <c r="A614" s="93"/>
      <c r="B614" s="94"/>
      <c r="C614" s="146" t="str">
        <f t="shared" si="37"/>
        <v/>
      </c>
      <c r="D614" s="147"/>
      <c r="E614" s="147"/>
      <c r="F614" s="145"/>
      <c r="G614" s="145"/>
      <c r="H614" s="94">
        <f t="shared" si="38"/>
        <v>0</v>
      </c>
      <c r="I614" s="182"/>
      <c r="J614" s="172"/>
      <c r="K614" s="79" t="e">
        <f t="shared" si="39"/>
        <v>#DIV/0!</v>
      </c>
      <c r="L614" s="157"/>
    </row>
    <row r="615" spans="1:12" ht="18.75" x14ac:dyDescent="0.3">
      <c r="A615" s="88"/>
      <c r="B615" s="89"/>
      <c r="C615" s="150" t="str">
        <f t="shared" si="37"/>
        <v/>
      </c>
      <c r="D615" s="151"/>
      <c r="E615" s="151"/>
      <c r="F615" s="149"/>
      <c r="G615" s="149"/>
      <c r="H615" s="110">
        <f t="shared" si="38"/>
        <v>0</v>
      </c>
      <c r="I615" s="183"/>
      <c r="J615" s="173"/>
      <c r="K615" s="80" t="e">
        <f t="shared" si="39"/>
        <v>#DIV/0!</v>
      </c>
      <c r="L615" s="156"/>
    </row>
    <row r="616" spans="1:12" ht="18.75" x14ac:dyDescent="0.3">
      <c r="A616" s="93"/>
      <c r="B616" s="94"/>
      <c r="C616" s="146" t="str">
        <f t="shared" si="37"/>
        <v/>
      </c>
      <c r="D616" s="147"/>
      <c r="E616" s="147"/>
      <c r="F616" s="145"/>
      <c r="G616" s="145"/>
      <c r="H616" s="94">
        <f t="shared" si="38"/>
        <v>0</v>
      </c>
      <c r="I616" s="182"/>
      <c r="J616" s="172"/>
      <c r="K616" s="79" t="e">
        <f t="shared" si="39"/>
        <v>#DIV/0!</v>
      </c>
      <c r="L616" s="157"/>
    </row>
    <row r="617" spans="1:12" ht="18.75" x14ac:dyDescent="0.3">
      <c r="A617" s="88"/>
      <c r="B617" s="89"/>
      <c r="C617" s="150" t="str">
        <f t="shared" si="37"/>
        <v/>
      </c>
      <c r="D617" s="151"/>
      <c r="E617" s="151"/>
      <c r="F617" s="149"/>
      <c r="G617" s="149"/>
      <c r="H617" s="110">
        <f t="shared" si="38"/>
        <v>0</v>
      </c>
      <c r="I617" s="183"/>
      <c r="J617" s="173"/>
      <c r="K617" s="80" t="e">
        <f t="shared" si="39"/>
        <v>#DIV/0!</v>
      </c>
      <c r="L617" s="156"/>
    </row>
    <row r="618" spans="1:12" ht="18.75" x14ac:dyDescent="0.3">
      <c r="A618" s="93"/>
      <c r="B618" s="94"/>
      <c r="C618" s="146" t="str">
        <f t="shared" si="37"/>
        <v/>
      </c>
      <c r="D618" s="147"/>
      <c r="E618" s="147"/>
      <c r="F618" s="145"/>
      <c r="G618" s="145"/>
      <c r="H618" s="94">
        <f t="shared" si="38"/>
        <v>0</v>
      </c>
      <c r="I618" s="182"/>
      <c r="J618" s="172"/>
      <c r="K618" s="79" t="e">
        <f t="shared" si="39"/>
        <v>#DIV/0!</v>
      </c>
      <c r="L618" s="157"/>
    </row>
    <row r="619" spans="1:12" ht="18.75" x14ac:dyDescent="0.3">
      <c r="A619" s="88"/>
      <c r="B619" s="89"/>
      <c r="C619" s="150" t="str">
        <f t="shared" si="37"/>
        <v/>
      </c>
      <c r="D619" s="151"/>
      <c r="E619" s="151"/>
      <c r="F619" s="149"/>
      <c r="G619" s="149"/>
      <c r="H619" s="110">
        <f t="shared" si="38"/>
        <v>0</v>
      </c>
      <c r="I619" s="183"/>
      <c r="J619" s="173"/>
      <c r="K619" s="80" t="e">
        <f t="shared" si="39"/>
        <v>#DIV/0!</v>
      </c>
      <c r="L619" s="156"/>
    </row>
    <row r="620" spans="1:12" ht="18.75" x14ac:dyDescent="0.3">
      <c r="A620" s="93"/>
      <c r="B620" s="94"/>
      <c r="C620" s="146" t="str">
        <f t="shared" si="37"/>
        <v/>
      </c>
      <c r="D620" s="147"/>
      <c r="E620" s="147"/>
      <c r="F620" s="145"/>
      <c r="G620" s="145"/>
      <c r="H620" s="94">
        <f t="shared" si="38"/>
        <v>0</v>
      </c>
      <c r="I620" s="182"/>
      <c r="J620" s="172"/>
      <c r="K620" s="79" t="e">
        <f t="shared" si="39"/>
        <v>#DIV/0!</v>
      </c>
      <c r="L620" s="157"/>
    </row>
    <row r="621" spans="1:12" ht="18.75" x14ac:dyDescent="0.3">
      <c r="A621" s="88"/>
      <c r="B621" s="89"/>
      <c r="C621" s="150" t="str">
        <f t="shared" si="37"/>
        <v/>
      </c>
      <c r="D621" s="151"/>
      <c r="E621" s="151"/>
      <c r="F621" s="149"/>
      <c r="G621" s="149"/>
      <c r="H621" s="110">
        <f t="shared" si="38"/>
        <v>0</v>
      </c>
      <c r="I621" s="183"/>
      <c r="J621" s="173"/>
      <c r="K621" s="80" t="e">
        <f t="shared" si="39"/>
        <v>#DIV/0!</v>
      </c>
      <c r="L621" s="156"/>
    </row>
    <row r="622" spans="1:12" ht="18.75" x14ac:dyDescent="0.3">
      <c r="A622" s="93"/>
      <c r="B622" s="94"/>
      <c r="C622" s="146" t="str">
        <f t="shared" si="37"/>
        <v/>
      </c>
      <c r="D622" s="147"/>
      <c r="E622" s="147"/>
      <c r="F622" s="145"/>
      <c r="G622" s="145"/>
      <c r="H622" s="94">
        <f t="shared" si="38"/>
        <v>0</v>
      </c>
      <c r="I622" s="182"/>
      <c r="J622" s="172"/>
      <c r="K622" s="79" t="e">
        <f t="shared" si="39"/>
        <v>#DIV/0!</v>
      </c>
      <c r="L622" s="157"/>
    </row>
    <row r="623" spans="1:12" ht="18.75" x14ac:dyDescent="0.3">
      <c r="A623" s="88"/>
      <c r="B623" s="89"/>
      <c r="C623" s="150" t="str">
        <f t="shared" si="37"/>
        <v/>
      </c>
      <c r="D623" s="151"/>
      <c r="E623" s="151"/>
      <c r="F623" s="149"/>
      <c r="G623" s="149"/>
      <c r="H623" s="110">
        <f t="shared" si="38"/>
        <v>0</v>
      </c>
      <c r="I623" s="183"/>
      <c r="J623" s="173"/>
      <c r="K623" s="80" t="e">
        <f t="shared" si="39"/>
        <v>#DIV/0!</v>
      </c>
      <c r="L623" s="156"/>
    </row>
    <row r="624" spans="1:12" ht="18.75" x14ac:dyDescent="0.3">
      <c r="A624" s="96"/>
      <c r="B624" s="97"/>
      <c r="C624" s="98"/>
      <c r="D624" s="99"/>
      <c r="E624" s="99"/>
      <c r="F624" s="97"/>
      <c r="G624" s="97"/>
      <c r="H624" s="97"/>
      <c r="I624" s="184"/>
      <c r="J624" s="174"/>
      <c r="K624" s="23"/>
      <c r="L624" s="21"/>
    </row>
    <row r="625" spans="1:12" ht="18.75" x14ac:dyDescent="0.3">
      <c r="A625" s="152"/>
      <c r="B625" s="153"/>
      <c r="C625" s="195" t="str">
        <f t="shared" ref="C625:C636" si="40">IF(D625="", "", D625)</f>
        <v/>
      </c>
      <c r="D625" s="154"/>
      <c r="E625" s="154"/>
      <c r="F625" s="153"/>
      <c r="G625" s="153"/>
      <c r="H625" s="101">
        <f t="shared" ref="H625:H636" si="41">G625*$H$610/100000</f>
        <v>0</v>
      </c>
      <c r="I625" s="185"/>
      <c r="J625" s="175"/>
      <c r="K625" s="108" t="e">
        <f t="shared" ref="K625:K636" si="42">J625/H625</f>
        <v>#DIV/0!</v>
      </c>
      <c r="L625" s="155"/>
    </row>
    <row r="626" spans="1:12" ht="18.75" x14ac:dyDescent="0.3">
      <c r="A626" s="148"/>
      <c r="B626" s="149"/>
      <c r="C626" s="150" t="str">
        <f t="shared" si="40"/>
        <v/>
      </c>
      <c r="D626" s="151"/>
      <c r="E626" s="151"/>
      <c r="F626" s="149"/>
      <c r="G626" s="149"/>
      <c r="H626" s="110">
        <f t="shared" si="41"/>
        <v>0</v>
      </c>
      <c r="I626" s="183"/>
      <c r="J626" s="173"/>
      <c r="K626" s="80" t="e">
        <f t="shared" si="42"/>
        <v>#DIV/0!</v>
      </c>
      <c r="L626" s="156"/>
    </row>
    <row r="627" spans="1:12" ht="18.75" x14ac:dyDescent="0.3">
      <c r="A627" s="152"/>
      <c r="B627" s="153"/>
      <c r="C627" s="195" t="str">
        <f t="shared" si="40"/>
        <v/>
      </c>
      <c r="D627" s="154"/>
      <c r="E627" s="154"/>
      <c r="F627" s="153"/>
      <c r="G627" s="153"/>
      <c r="H627" s="101">
        <f t="shared" si="41"/>
        <v>0</v>
      </c>
      <c r="I627" s="185"/>
      <c r="J627" s="175"/>
      <c r="K627" s="108" t="e">
        <f t="shared" si="42"/>
        <v>#DIV/0!</v>
      </c>
      <c r="L627" s="155"/>
    </row>
    <row r="628" spans="1:12" ht="18.75" x14ac:dyDescent="0.3">
      <c r="A628" s="148"/>
      <c r="B628" s="149"/>
      <c r="C628" s="150" t="str">
        <f t="shared" si="40"/>
        <v/>
      </c>
      <c r="D628" s="151"/>
      <c r="E628" s="151"/>
      <c r="F628" s="149"/>
      <c r="G628" s="149"/>
      <c r="H628" s="110">
        <f t="shared" si="41"/>
        <v>0</v>
      </c>
      <c r="I628" s="183"/>
      <c r="J628" s="173"/>
      <c r="K628" s="80" t="e">
        <f t="shared" si="42"/>
        <v>#DIV/0!</v>
      </c>
      <c r="L628" s="156"/>
    </row>
    <row r="629" spans="1:12" ht="18.75" x14ac:dyDescent="0.3">
      <c r="A629" s="152"/>
      <c r="B629" s="153"/>
      <c r="C629" s="195" t="str">
        <f t="shared" si="40"/>
        <v/>
      </c>
      <c r="D629" s="154"/>
      <c r="E629" s="154"/>
      <c r="F629" s="153"/>
      <c r="G629" s="153"/>
      <c r="H629" s="101">
        <f t="shared" si="41"/>
        <v>0</v>
      </c>
      <c r="I629" s="185"/>
      <c r="J629" s="175"/>
      <c r="K629" s="108" t="e">
        <f t="shared" si="42"/>
        <v>#DIV/0!</v>
      </c>
      <c r="L629" s="155"/>
    </row>
    <row r="630" spans="1:12" ht="18.75" x14ac:dyDescent="0.3">
      <c r="A630" s="148"/>
      <c r="B630" s="149"/>
      <c r="C630" s="150" t="str">
        <f t="shared" si="40"/>
        <v/>
      </c>
      <c r="D630" s="151"/>
      <c r="E630" s="151"/>
      <c r="F630" s="149"/>
      <c r="G630" s="149"/>
      <c r="H630" s="110">
        <f t="shared" si="41"/>
        <v>0</v>
      </c>
      <c r="I630" s="183"/>
      <c r="J630" s="173"/>
      <c r="K630" s="80" t="e">
        <f t="shared" si="42"/>
        <v>#DIV/0!</v>
      </c>
      <c r="L630" s="156"/>
    </row>
    <row r="631" spans="1:12" ht="18.75" x14ac:dyDescent="0.3">
      <c r="A631" s="152"/>
      <c r="B631" s="153"/>
      <c r="C631" s="195" t="str">
        <f t="shared" si="40"/>
        <v/>
      </c>
      <c r="D631" s="154"/>
      <c r="E631" s="154"/>
      <c r="F631" s="153"/>
      <c r="G631" s="153"/>
      <c r="H631" s="101">
        <f t="shared" si="41"/>
        <v>0</v>
      </c>
      <c r="I631" s="185"/>
      <c r="J631" s="175"/>
      <c r="K631" s="108" t="e">
        <f t="shared" si="42"/>
        <v>#DIV/0!</v>
      </c>
      <c r="L631" s="155"/>
    </row>
    <row r="632" spans="1:12" ht="18.75" x14ac:dyDescent="0.3">
      <c r="A632" s="148"/>
      <c r="B632" s="149"/>
      <c r="C632" s="150" t="str">
        <f t="shared" si="40"/>
        <v/>
      </c>
      <c r="D632" s="151"/>
      <c r="E632" s="151"/>
      <c r="F632" s="149"/>
      <c r="G632" s="149"/>
      <c r="H632" s="110">
        <f t="shared" si="41"/>
        <v>0</v>
      </c>
      <c r="I632" s="183"/>
      <c r="J632" s="173"/>
      <c r="K632" s="80" t="e">
        <f t="shared" si="42"/>
        <v>#DIV/0!</v>
      </c>
      <c r="L632" s="156"/>
    </row>
    <row r="633" spans="1:12" ht="18.75" x14ac:dyDescent="0.3">
      <c r="A633" s="152"/>
      <c r="B633" s="153"/>
      <c r="C633" s="195" t="str">
        <f t="shared" si="40"/>
        <v/>
      </c>
      <c r="D633" s="154"/>
      <c r="E633" s="154"/>
      <c r="F633" s="153"/>
      <c r="G633" s="153"/>
      <c r="H633" s="101">
        <f t="shared" si="41"/>
        <v>0</v>
      </c>
      <c r="I633" s="185"/>
      <c r="J633" s="175"/>
      <c r="K633" s="108" t="e">
        <f t="shared" si="42"/>
        <v>#DIV/0!</v>
      </c>
      <c r="L633" s="155"/>
    </row>
    <row r="634" spans="1:12" ht="18.75" x14ac:dyDescent="0.3">
      <c r="A634" s="148"/>
      <c r="B634" s="149"/>
      <c r="C634" s="150" t="str">
        <f t="shared" si="40"/>
        <v/>
      </c>
      <c r="D634" s="151"/>
      <c r="E634" s="151"/>
      <c r="F634" s="149"/>
      <c r="G634" s="149"/>
      <c r="H634" s="110">
        <f t="shared" si="41"/>
        <v>0</v>
      </c>
      <c r="I634" s="183"/>
      <c r="J634" s="173"/>
      <c r="K634" s="80" t="e">
        <f t="shared" si="42"/>
        <v>#DIV/0!</v>
      </c>
      <c r="L634" s="156"/>
    </row>
    <row r="635" spans="1:12" ht="18.75" x14ac:dyDescent="0.3">
      <c r="A635" s="152"/>
      <c r="B635" s="153"/>
      <c r="C635" s="195" t="str">
        <f t="shared" si="40"/>
        <v/>
      </c>
      <c r="D635" s="154"/>
      <c r="E635" s="154"/>
      <c r="F635" s="153"/>
      <c r="G635" s="153"/>
      <c r="H635" s="101">
        <f t="shared" si="41"/>
        <v>0</v>
      </c>
      <c r="I635" s="185"/>
      <c r="J635" s="175"/>
      <c r="K635" s="108" t="e">
        <f t="shared" si="42"/>
        <v>#DIV/0!</v>
      </c>
      <c r="L635" s="155"/>
    </row>
    <row r="636" spans="1:12" ht="18.75" x14ac:dyDescent="0.3">
      <c r="A636" s="148"/>
      <c r="B636" s="149"/>
      <c r="C636" s="150" t="str">
        <f t="shared" si="40"/>
        <v/>
      </c>
      <c r="D636" s="151"/>
      <c r="E636" s="151"/>
      <c r="F636" s="149"/>
      <c r="G636" s="149"/>
      <c r="H636" s="110">
        <f t="shared" si="41"/>
        <v>0</v>
      </c>
      <c r="I636" s="183"/>
      <c r="J636" s="173"/>
      <c r="K636" s="80" t="e">
        <f t="shared" si="42"/>
        <v>#DIV/0!</v>
      </c>
      <c r="L636" s="156"/>
    </row>
    <row r="637" spans="1:12" ht="18.75" x14ac:dyDescent="0.3">
      <c r="A637" s="90"/>
      <c r="B637" s="90"/>
      <c r="C637" s="90"/>
      <c r="D637" s="90"/>
      <c r="E637" s="301" t="str">
        <f>IF(C610="","Year 1 Total",CONCATENATE(C610, " Total"))</f>
        <v>Year 1 Total</v>
      </c>
      <c r="F637" s="302"/>
      <c r="G637" s="91">
        <f>SUM(G612:G623)</f>
        <v>0</v>
      </c>
      <c r="H637" s="91">
        <f>SUM(H612:H623)</f>
        <v>0</v>
      </c>
      <c r="I637" s="186">
        <f>SUM(I612:I623)</f>
        <v>0</v>
      </c>
      <c r="J637" s="92">
        <f>SUM(J612:J623)</f>
        <v>0</v>
      </c>
      <c r="K637" s="92"/>
      <c r="L637" s="92">
        <f t="shared" ref="L637" si="43">SUM(L612:L623)</f>
        <v>0</v>
      </c>
    </row>
    <row r="638" spans="1:12" ht="18.75" x14ac:dyDescent="0.3">
      <c r="A638" s="90"/>
      <c r="B638" s="90"/>
      <c r="C638" s="90"/>
      <c r="D638" s="90"/>
      <c r="E638" s="301" t="str">
        <f>IF(E610="","Year 2Total",CONCATENATE(E610, " Total"))</f>
        <v>Year 2Total</v>
      </c>
      <c r="F638" s="302"/>
      <c r="G638" s="91">
        <f>SUM(G625:G636)</f>
        <v>0</v>
      </c>
      <c r="H638" s="91">
        <f>SUM(H625:H636)</f>
        <v>0</v>
      </c>
      <c r="I638" s="186">
        <f>SUM(I625:I636)</f>
        <v>0</v>
      </c>
      <c r="J638" s="92">
        <f>SUM(J625:J636)</f>
        <v>0</v>
      </c>
      <c r="K638" s="92"/>
      <c r="L638" s="92">
        <f t="shared" ref="L638" si="44">SUM(L625:L636)</f>
        <v>0</v>
      </c>
    </row>
    <row r="639" spans="1:12" ht="18.75" x14ac:dyDescent="0.3">
      <c r="A639" s="83"/>
      <c r="B639" s="83"/>
      <c r="C639" s="83"/>
      <c r="D639" s="83"/>
      <c r="E639" s="83"/>
      <c r="F639" s="83"/>
      <c r="G639" s="83"/>
      <c r="I639" s="298" t="str">
        <f>IF(C610="", "Year 1 Average",CONCATENATE(C610, " Average"))</f>
        <v>Year 1 Average</v>
      </c>
      <c r="J639" s="299"/>
      <c r="K639" s="109" t="e">
        <f>AVERAGE(K612:K623)</f>
        <v>#DIV/0!</v>
      </c>
    </row>
    <row r="640" spans="1:12" ht="18.75" x14ac:dyDescent="0.3">
      <c r="A640" s="83"/>
      <c r="B640" s="83"/>
      <c r="C640" s="83"/>
      <c r="G640" s="83"/>
      <c r="I640" s="298" t="str">
        <f>IF(E610="", "Year 2 Average",CONCATENATE(E610, " Average"))</f>
        <v>Year 2 Average</v>
      </c>
      <c r="J640" s="299"/>
      <c r="K640" s="92" t="e">
        <f>AVERAGE(K625:K636)</f>
        <v>#DIV/0!</v>
      </c>
    </row>
    <row r="702" spans="1:8" ht="19.5" x14ac:dyDescent="0.3">
      <c r="A702" s="84" t="str">
        <f>A62</f>
        <v>Enter Building Name Above</v>
      </c>
      <c r="B702" s="85"/>
    </row>
    <row r="703" spans="1:8" ht="20.25" thickBot="1" x14ac:dyDescent="0.35">
      <c r="A703" s="85"/>
      <c r="B703" s="85"/>
    </row>
    <row r="704" spans="1:8" ht="20.25" thickBot="1" x14ac:dyDescent="0.35">
      <c r="A704" s="84" t="s">
        <v>167</v>
      </c>
      <c r="B704" s="199" t="s">
        <v>200</v>
      </c>
      <c r="C704" s="201"/>
      <c r="D704" s="200" t="s">
        <v>201</v>
      </c>
      <c r="E704" s="202"/>
      <c r="G704" s="118" t="s">
        <v>163</v>
      </c>
      <c r="H704" s="140">
        <v>15900000</v>
      </c>
    </row>
    <row r="705" spans="1:12" ht="18.75" x14ac:dyDescent="0.3">
      <c r="A705" s="86" t="s">
        <v>1</v>
      </c>
      <c r="B705" s="86" t="s">
        <v>7</v>
      </c>
      <c r="C705" s="86" t="s">
        <v>2</v>
      </c>
      <c r="D705" s="86" t="s">
        <v>3</v>
      </c>
      <c r="E705" s="86" t="s">
        <v>4</v>
      </c>
      <c r="F705" s="86" t="s">
        <v>5</v>
      </c>
      <c r="G705" s="86" t="s">
        <v>152</v>
      </c>
      <c r="H705" s="128" t="s">
        <v>12</v>
      </c>
      <c r="I705" s="86" t="s">
        <v>160</v>
      </c>
      <c r="J705" s="87" t="s">
        <v>154</v>
      </c>
      <c r="K705" s="86" t="s">
        <v>13</v>
      </c>
      <c r="L705" s="86" t="s">
        <v>151</v>
      </c>
    </row>
    <row r="706" spans="1:12" ht="18.75" x14ac:dyDescent="0.3">
      <c r="A706" s="144"/>
      <c r="B706" s="145"/>
      <c r="C706" s="146" t="str">
        <f t="shared" ref="C706:C717" si="45">IF(D706="", "", D706)</f>
        <v/>
      </c>
      <c r="D706" s="147"/>
      <c r="E706" s="147"/>
      <c r="F706" s="145"/>
      <c r="G706" s="145"/>
      <c r="H706" s="94">
        <f>G706*$H$704/100000</f>
        <v>0</v>
      </c>
      <c r="I706" s="182"/>
      <c r="J706" s="172"/>
      <c r="K706" s="79" t="e">
        <f t="shared" ref="K706:K717" si="46">J706/H706</f>
        <v>#DIV/0!</v>
      </c>
      <c r="L706" s="157"/>
    </row>
    <row r="707" spans="1:12" ht="18.75" x14ac:dyDescent="0.3">
      <c r="A707" s="148"/>
      <c r="B707" s="149"/>
      <c r="C707" s="150" t="str">
        <f t="shared" si="45"/>
        <v/>
      </c>
      <c r="D707" s="151"/>
      <c r="E707" s="151"/>
      <c r="F707" s="149"/>
      <c r="G707" s="149"/>
      <c r="H707" s="110">
        <f>G707*$H$704/100000</f>
        <v>0</v>
      </c>
      <c r="I707" s="183"/>
      <c r="J707" s="173"/>
      <c r="K707" s="80" t="e">
        <f t="shared" si="46"/>
        <v>#DIV/0!</v>
      </c>
      <c r="L707" s="156"/>
    </row>
    <row r="708" spans="1:12" ht="18.75" x14ac:dyDescent="0.3">
      <c r="A708" s="144"/>
      <c r="B708" s="145"/>
      <c r="C708" s="146" t="str">
        <f t="shared" si="45"/>
        <v/>
      </c>
      <c r="D708" s="147"/>
      <c r="E708" s="147"/>
      <c r="F708" s="145"/>
      <c r="G708" s="145"/>
      <c r="H708" s="94">
        <f>G708*$H$704/100000</f>
        <v>0</v>
      </c>
      <c r="I708" s="182"/>
      <c r="J708" s="172"/>
      <c r="K708" s="79" t="e">
        <f t="shared" si="46"/>
        <v>#DIV/0!</v>
      </c>
      <c r="L708" s="157"/>
    </row>
    <row r="709" spans="1:12" ht="18.75" x14ac:dyDescent="0.3">
      <c r="A709" s="148"/>
      <c r="B709" s="149"/>
      <c r="C709" s="150" t="str">
        <f t="shared" si="45"/>
        <v/>
      </c>
      <c r="D709" s="151"/>
      <c r="E709" s="151"/>
      <c r="F709" s="149"/>
      <c r="G709" s="149"/>
      <c r="H709" s="110">
        <f t="shared" ref="H709:H717" si="47">G709*$H$704/100000</f>
        <v>0</v>
      </c>
      <c r="I709" s="183"/>
      <c r="J709" s="173"/>
      <c r="K709" s="80" t="e">
        <f t="shared" si="46"/>
        <v>#DIV/0!</v>
      </c>
      <c r="L709" s="156"/>
    </row>
    <row r="710" spans="1:12" ht="18.75" x14ac:dyDescent="0.3">
      <c r="A710" s="144"/>
      <c r="B710" s="145"/>
      <c r="C710" s="146" t="str">
        <f t="shared" si="45"/>
        <v/>
      </c>
      <c r="D710" s="147"/>
      <c r="E710" s="147"/>
      <c r="F710" s="145"/>
      <c r="G710" s="145"/>
      <c r="H710" s="94">
        <f t="shared" si="47"/>
        <v>0</v>
      </c>
      <c r="I710" s="182"/>
      <c r="J710" s="172"/>
      <c r="K710" s="79" t="e">
        <f t="shared" si="46"/>
        <v>#DIV/0!</v>
      </c>
      <c r="L710" s="157"/>
    </row>
    <row r="711" spans="1:12" ht="18.75" x14ac:dyDescent="0.3">
      <c r="A711" s="148"/>
      <c r="B711" s="149"/>
      <c r="C711" s="150" t="str">
        <f t="shared" si="45"/>
        <v/>
      </c>
      <c r="D711" s="151"/>
      <c r="E711" s="151"/>
      <c r="F711" s="149"/>
      <c r="G711" s="149"/>
      <c r="H711" s="110">
        <f t="shared" si="47"/>
        <v>0</v>
      </c>
      <c r="I711" s="183"/>
      <c r="J711" s="173"/>
      <c r="K711" s="80" t="e">
        <f t="shared" si="46"/>
        <v>#DIV/0!</v>
      </c>
      <c r="L711" s="156"/>
    </row>
    <row r="712" spans="1:12" ht="18.75" x14ac:dyDescent="0.3">
      <c r="A712" s="144"/>
      <c r="B712" s="145"/>
      <c r="C712" s="146" t="str">
        <f t="shared" si="45"/>
        <v/>
      </c>
      <c r="D712" s="147"/>
      <c r="E712" s="147"/>
      <c r="F712" s="145"/>
      <c r="G712" s="145"/>
      <c r="H712" s="94">
        <f t="shared" si="47"/>
        <v>0</v>
      </c>
      <c r="I712" s="182"/>
      <c r="J712" s="172"/>
      <c r="K712" s="79" t="e">
        <f t="shared" si="46"/>
        <v>#DIV/0!</v>
      </c>
      <c r="L712" s="157"/>
    </row>
    <row r="713" spans="1:12" ht="18.75" x14ac:dyDescent="0.3">
      <c r="A713" s="148"/>
      <c r="B713" s="149"/>
      <c r="C713" s="150" t="str">
        <f t="shared" si="45"/>
        <v/>
      </c>
      <c r="D713" s="151"/>
      <c r="E713" s="151"/>
      <c r="F713" s="149"/>
      <c r="G713" s="149"/>
      <c r="H713" s="110">
        <f t="shared" si="47"/>
        <v>0</v>
      </c>
      <c r="I713" s="183"/>
      <c r="J713" s="173"/>
      <c r="K713" s="80" t="e">
        <f t="shared" si="46"/>
        <v>#DIV/0!</v>
      </c>
      <c r="L713" s="156"/>
    </row>
    <row r="714" spans="1:12" ht="18.75" x14ac:dyDescent="0.3">
      <c r="A714" s="144"/>
      <c r="B714" s="145"/>
      <c r="C714" s="146" t="str">
        <f t="shared" si="45"/>
        <v/>
      </c>
      <c r="D714" s="147"/>
      <c r="E714" s="147"/>
      <c r="F714" s="145"/>
      <c r="G714" s="145"/>
      <c r="H714" s="94">
        <f t="shared" si="47"/>
        <v>0</v>
      </c>
      <c r="I714" s="182"/>
      <c r="J714" s="172"/>
      <c r="K714" s="79" t="e">
        <f t="shared" si="46"/>
        <v>#DIV/0!</v>
      </c>
      <c r="L714" s="157"/>
    </row>
    <row r="715" spans="1:12" ht="18.75" x14ac:dyDescent="0.3">
      <c r="A715" s="148"/>
      <c r="B715" s="149"/>
      <c r="C715" s="150" t="str">
        <f t="shared" si="45"/>
        <v/>
      </c>
      <c r="D715" s="151"/>
      <c r="E715" s="151"/>
      <c r="F715" s="149"/>
      <c r="G715" s="149"/>
      <c r="H715" s="110">
        <f t="shared" si="47"/>
        <v>0</v>
      </c>
      <c r="I715" s="183"/>
      <c r="J715" s="173"/>
      <c r="K715" s="80" t="e">
        <f t="shared" si="46"/>
        <v>#DIV/0!</v>
      </c>
      <c r="L715" s="156"/>
    </row>
    <row r="716" spans="1:12" ht="18.75" x14ac:dyDescent="0.3">
      <c r="A716" s="144"/>
      <c r="B716" s="145"/>
      <c r="C716" s="146" t="str">
        <f t="shared" si="45"/>
        <v/>
      </c>
      <c r="D716" s="147"/>
      <c r="E716" s="147"/>
      <c r="F716" s="145"/>
      <c r="G716" s="145"/>
      <c r="H716" s="94">
        <f t="shared" si="47"/>
        <v>0</v>
      </c>
      <c r="I716" s="182"/>
      <c r="J716" s="172"/>
      <c r="K716" s="79" t="e">
        <f t="shared" si="46"/>
        <v>#DIV/0!</v>
      </c>
      <c r="L716" s="157"/>
    </row>
    <row r="717" spans="1:12" ht="18.75" x14ac:dyDescent="0.3">
      <c r="A717" s="148"/>
      <c r="B717" s="149"/>
      <c r="C717" s="150" t="str">
        <f t="shared" si="45"/>
        <v/>
      </c>
      <c r="D717" s="151"/>
      <c r="E717" s="151"/>
      <c r="F717" s="149"/>
      <c r="G717" s="149"/>
      <c r="H717" s="110">
        <f t="shared" si="47"/>
        <v>0</v>
      </c>
      <c r="I717" s="183"/>
      <c r="J717" s="173"/>
      <c r="K717" s="80" t="e">
        <f t="shared" si="46"/>
        <v>#DIV/0!</v>
      </c>
      <c r="L717" s="156"/>
    </row>
    <row r="718" spans="1:12" ht="18.75" x14ac:dyDescent="0.3">
      <c r="A718" s="96"/>
      <c r="B718" s="97"/>
      <c r="C718" s="98"/>
      <c r="D718" s="99"/>
      <c r="E718" s="99"/>
      <c r="F718" s="97"/>
      <c r="G718" s="97"/>
      <c r="H718" s="97"/>
      <c r="I718" s="184"/>
      <c r="J718" s="174"/>
      <c r="K718" s="23"/>
      <c r="L718" s="21"/>
    </row>
    <row r="719" spans="1:12" ht="18.75" x14ac:dyDescent="0.3">
      <c r="A719" s="152"/>
      <c r="B719" s="153"/>
      <c r="C719" s="195" t="str">
        <f t="shared" ref="C719:C730" si="48">IF(D719="", "", D719)</f>
        <v/>
      </c>
      <c r="D719" s="154"/>
      <c r="E719" s="154"/>
      <c r="F719" s="153"/>
      <c r="G719" s="153"/>
      <c r="H719" s="101">
        <f t="shared" ref="H719:H730" si="49">G719*$H$704/100000</f>
        <v>0</v>
      </c>
      <c r="I719" s="185"/>
      <c r="J719" s="175"/>
      <c r="K719" s="108" t="e">
        <f t="shared" ref="K719:K730" si="50">J719/H719</f>
        <v>#DIV/0!</v>
      </c>
      <c r="L719" s="155"/>
    </row>
    <row r="720" spans="1:12" ht="18.75" x14ac:dyDescent="0.3">
      <c r="A720" s="148"/>
      <c r="B720" s="149"/>
      <c r="C720" s="150" t="str">
        <f t="shared" si="48"/>
        <v/>
      </c>
      <c r="D720" s="151"/>
      <c r="E720" s="151"/>
      <c r="F720" s="149"/>
      <c r="G720" s="149"/>
      <c r="H720" s="110">
        <f t="shared" si="49"/>
        <v>0</v>
      </c>
      <c r="I720" s="183"/>
      <c r="J720" s="173"/>
      <c r="K720" s="80" t="e">
        <f t="shared" si="50"/>
        <v>#DIV/0!</v>
      </c>
      <c r="L720" s="156"/>
    </row>
    <row r="721" spans="1:12" ht="18.75" x14ac:dyDescent="0.3">
      <c r="A721" s="152"/>
      <c r="B721" s="153"/>
      <c r="C721" s="195" t="str">
        <f t="shared" si="48"/>
        <v/>
      </c>
      <c r="D721" s="154"/>
      <c r="E721" s="154"/>
      <c r="F721" s="153"/>
      <c r="G721" s="153"/>
      <c r="H721" s="101">
        <f t="shared" si="49"/>
        <v>0</v>
      </c>
      <c r="I721" s="185"/>
      <c r="J721" s="175"/>
      <c r="K721" s="108" t="e">
        <f t="shared" si="50"/>
        <v>#DIV/0!</v>
      </c>
      <c r="L721" s="155"/>
    </row>
    <row r="722" spans="1:12" ht="18.75" x14ac:dyDescent="0.3">
      <c r="A722" s="148"/>
      <c r="B722" s="149"/>
      <c r="C722" s="150" t="str">
        <f t="shared" si="48"/>
        <v/>
      </c>
      <c r="D722" s="151"/>
      <c r="E722" s="151"/>
      <c r="F722" s="149"/>
      <c r="G722" s="149"/>
      <c r="H722" s="110">
        <f t="shared" si="49"/>
        <v>0</v>
      </c>
      <c r="I722" s="183"/>
      <c r="J722" s="173"/>
      <c r="K722" s="80" t="e">
        <f t="shared" si="50"/>
        <v>#DIV/0!</v>
      </c>
      <c r="L722" s="156"/>
    </row>
    <row r="723" spans="1:12" ht="18.75" x14ac:dyDescent="0.3">
      <c r="A723" s="152"/>
      <c r="B723" s="153"/>
      <c r="C723" s="195" t="str">
        <f t="shared" si="48"/>
        <v/>
      </c>
      <c r="D723" s="154"/>
      <c r="E723" s="154"/>
      <c r="F723" s="153"/>
      <c r="G723" s="153"/>
      <c r="H723" s="101">
        <f t="shared" si="49"/>
        <v>0</v>
      </c>
      <c r="I723" s="185"/>
      <c r="J723" s="175"/>
      <c r="K723" s="108" t="e">
        <f t="shared" si="50"/>
        <v>#DIV/0!</v>
      </c>
      <c r="L723" s="155"/>
    </row>
    <row r="724" spans="1:12" ht="18.75" x14ac:dyDescent="0.3">
      <c r="A724" s="148"/>
      <c r="B724" s="149"/>
      <c r="C724" s="150" t="str">
        <f t="shared" si="48"/>
        <v/>
      </c>
      <c r="D724" s="151"/>
      <c r="E724" s="151"/>
      <c r="F724" s="149"/>
      <c r="G724" s="149"/>
      <c r="H724" s="110">
        <f t="shared" si="49"/>
        <v>0</v>
      </c>
      <c r="I724" s="183"/>
      <c r="J724" s="173"/>
      <c r="K724" s="80" t="e">
        <f t="shared" si="50"/>
        <v>#DIV/0!</v>
      </c>
      <c r="L724" s="156"/>
    </row>
    <row r="725" spans="1:12" ht="18.75" x14ac:dyDescent="0.3">
      <c r="A725" s="152"/>
      <c r="B725" s="153"/>
      <c r="C725" s="195" t="str">
        <f t="shared" si="48"/>
        <v/>
      </c>
      <c r="D725" s="154"/>
      <c r="E725" s="154"/>
      <c r="F725" s="153"/>
      <c r="G725" s="153"/>
      <c r="H725" s="101">
        <f t="shared" si="49"/>
        <v>0</v>
      </c>
      <c r="I725" s="185"/>
      <c r="J725" s="175"/>
      <c r="K725" s="108" t="e">
        <f t="shared" si="50"/>
        <v>#DIV/0!</v>
      </c>
      <c r="L725" s="155"/>
    </row>
    <row r="726" spans="1:12" ht="18.75" x14ac:dyDescent="0.3">
      <c r="A726" s="148"/>
      <c r="B726" s="149"/>
      <c r="C726" s="150" t="str">
        <f t="shared" si="48"/>
        <v/>
      </c>
      <c r="D726" s="151"/>
      <c r="E726" s="151"/>
      <c r="F726" s="149"/>
      <c r="G726" s="149"/>
      <c r="H726" s="110">
        <f t="shared" si="49"/>
        <v>0</v>
      </c>
      <c r="I726" s="183"/>
      <c r="J726" s="173"/>
      <c r="K726" s="80" t="e">
        <f t="shared" si="50"/>
        <v>#DIV/0!</v>
      </c>
      <c r="L726" s="156"/>
    </row>
    <row r="727" spans="1:12" ht="18.75" x14ac:dyDescent="0.3">
      <c r="A727" s="152"/>
      <c r="B727" s="153"/>
      <c r="C727" s="195" t="str">
        <f t="shared" si="48"/>
        <v/>
      </c>
      <c r="D727" s="154"/>
      <c r="E727" s="154"/>
      <c r="F727" s="153"/>
      <c r="G727" s="153"/>
      <c r="H727" s="101">
        <f t="shared" si="49"/>
        <v>0</v>
      </c>
      <c r="I727" s="185"/>
      <c r="J727" s="175"/>
      <c r="K727" s="108" t="e">
        <f t="shared" si="50"/>
        <v>#DIV/0!</v>
      </c>
      <c r="L727" s="155"/>
    </row>
    <row r="728" spans="1:12" ht="18.75" x14ac:dyDescent="0.3">
      <c r="A728" s="148"/>
      <c r="B728" s="149"/>
      <c r="C728" s="150" t="str">
        <f t="shared" si="48"/>
        <v/>
      </c>
      <c r="D728" s="151"/>
      <c r="E728" s="151"/>
      <c r="F728" s="149"/>
      <c r="G728" s="149"/>
      <c r="H728" s="110">
        <f t="shared" si="49"/>
        <v>0</v>
      </c>
      <c r="I728" s="183"/>
      <c r="J728" s="173"/>
      <c r="K728" s="80" t="e">
        <f t="shared" si="50"/>
        <v>#DIV/0!</v>
      </c>
      <c r="L728" s="156"/>
    </row>
    <row r="729" spans="1:12" ht="18.75" x14ac:dyDescent="0.3">
      <c r="A729" s="152"/>
      <c r="B729" s="153"/>
      <c r="C729" s="195" t="str">
        <f t="shared" si="48"/>
        <v/>
      </c>
      <c r="D729" s="154"/>
      <c r="E729" s="154"/>
      <c r="F729" s="153"/>
      <c r="G729" s="153"/>
      <c r="H729" s="101">
        <f t="shared" si="49"/>
        <v>0</v>
      </c>
      <c r="I729" s="185"/>
      <c r="J729" s="175"/>
      <c r="K729" s="108" t="e">
        <f t="shared" si="50"/>
        <v>#DIV/0!</v>
      </c>
      <c r="L729" s="155"/>
    </row>
    <row r="730" spans="1:12" ht="18.75" x14ac:dyDescent="0.3">
      <c r="A730" s="148"/>
      <c r="B730" s="149"/>
      <c r="C730" s="150" t="str">
        <f t="shared" si="48"/>
        <v/>
      </c>
      <c r="D730" s="151"/>
      <c r="E730" s="151"/>
      <c r="F730" s="149"/>
      <c r="G730" s="149"/>
      <c r="H730" s="110">
        <f t="shared" si="49"/>
        <v>0</v>
      </c>
      <c r="I730" s="183"/>
      <c r="J730" s="173"/>
      <c r="K730" s="80" t="e">
        <f t="shared" si="50"/>
        <v>#DIV/0!</v>
      </c>
      <c r="L730" s="156"/>
    </row>
    <row r="731" spans="1:12" ht="18.75" x14ac:dyDescent="0.3">
      <c r="A731" s="90"/>
      <c r="B731" s="90"/>
      <c r="C731" s="90"/>
      <c r="D731" s="90"/>
      <c r="E731" s="301" t="str">
        <f>IF(C704="","Year 1 Total",CONCATENATE(C704, " Total"))</f>
        <v>Year 1 Total</v>
      </c>
      <c r="F731" s="302"/>
      <c r="G731" s="91">
        <f>SUM(G706:G717)</f>
        <v>0</v>
      </c>
      <c r="H731" s="91">
        <f>SUM(H706:H717)</f>
        <v>0</v>
      </c>
      <c r="I731" s="188">
        <f>SUM(I706:I717)</f>
        <v>0</v>
      </c>
      <c r="J731" s="176">
        <f>SUM(J706:J717)</f>
        <v>0</v>
      </c>
      <c r="K731" s="92"/>
      <c r="L731" s="92">
        <f t="shared" ref="L731" si="51">SUM(L706:L717)</f>
        <v>0</v>
      </c>
    </row>
    <row r="732" spans="1:12" ht="18.75" x14ac:dyDescent="0.3">
      <c r="A732" s="90"/>
      <c r="B732" s="90"/>
      <c r="C732" s="90"/>
      <c r="D732" s="90"/>
      <c r="E732" s="301" t="str">
        <f>IF(E704="","Year 2 Total",CONCATENATE(E704, " Total"))</f>
        <v>Year 2 Total</v>
      </c>
      <c r="F732" s="302"/>
      <c r="G732" s="91">
        <f>SUM(G719:G730)</f>
        <v>0</v>
      </c>
      <c r="H732" s="91">
        <f>SUM(H719:H730)</f>
        <v>0</v>
      </c>
      <c r="I732" s="188">
        <f>SUM(I719:I730)</f>
        <v>0</v>
      </c>
      <c r="J732" s="176">
        <f>SUM(J719:J730)</f>
        <v>0</v>
      </c>
      <c r="K732" s="92"/>
      <c r="L732" s="92">
        <f t="shared" ref="L732" si="52">SUM(L719:L730)</f>
        <v>0</v>
      </c>
    </row>
    <row r="733" spans="1:12" ht="18.75" x14ac:dyDescent="0.3">
      <c r="A733" s="83"/>
      <c r="B733" s="83"/>
      <c r="C733" s="83"/>
      <c r="D733" s="83"/>
      <c r="E733" s="83"/>
      <c r="F733" s="83"/>
      <c r="G733" s="83"/>
      <c r="I733" s="298" t="str">
        <f>IF(C704="", "Year 1 Average",CONCATENATE(C704, " Average"))</f>
        <v>Year 1 Average</v>
      </c>
      <c r="J733" s="299"/>
      <c r="K733" s="109" t="e">
        <f>AVERAGE(K706:K717)</f>
        <v>#DIV/0!</v>
      </c>
    </row>
    <row r="734" spans="1:12" ht="18.75" x14ac:dyDescent="0.3">
      <c r="A734" s="83"/>
      <c r="B734" s="83"/>
      <c r="C734" s="83"/>
      <c r="G734" s="83"/>
      <c r="I734" s="298" t="str">
        <f>IF(E704="", "Year 2 Average",CONCATENATE(E704, " Average"))</f>
        <v>Year 2 Average</v>
      </c>
      <c r="J734" s="299"/>
      <c r="K734" s="92" t="e">
        <f>AVERAGE(K719:K730)</f>
        <v>#DIV/0!</v>
      </c>
    </row>
    <row r="796" spans="1:12" ht="19.5" x14ac:dyDescent="0.3">
      <c r="A796" s="84" t="str">
        <f>A62</f>
        <v>Enter Building Name Above</v>
      </c>
      <c r="B796" s="85"/>
    </row>
    <row r="797" spans="1:12" ht="20.25" thickBot="1" x14ac:dyDescent="0.35">
      <c r="A797" s="85"/>
      <c r="B797" s="85"/>
    </row>
    <row r="798" spans="1:12" ht="20.25" thickBot="1" x14ac:dyDescent="0.35">
      <c r="A798" s="84" t="s">
        <v>168</v>
      </c>
      <c r="B798" s="199" t="s">
        <v>200</v>
      </c>
      <c r="C798" s="201"/>
      <c r="D798" s="200" t="s">
        <v>201</v>
      </c>
      <c r="E798" s="202"/>
      <c r="G798" s="118" t="s">
        <v>163</v>
      </c>
      <c r="H798" s="140">
        <v>20300000</v>
      </c>
    </row>
    <row r="799" spans="1:12" ht="18.75" x14ac:dyDescent="0.3">
      <c r="A799" s="86" t="s">
        <v>1</v>
      </c>
      <c r="B799" s="86" t="s">
        <v>7</v>
      </c>
      <c r="C799" s="86" t="s">
        <v>2</v>
      </c>
      <c r="D799" s="86" t="s">
        <v>3</v>
      </c>
      <c r="E799" s="86" t="s">
        <v>4</v>
      </c>
      <c r="F799" s="86" t="s">
        <v>5</v>
      </c>
      <c r="G799" s="86" t="s">
        <v>152</v>
      </c>
      <c r="H799" s="128" t="s">
        <v>12</v>
      </c>
      <c r="I799" s="86" t="s">
        <v>160</v>
      </c>
      <c r="J799" s="87" t="s">
        <v>154</v>
      </c>
      <c r="K799" s="86" t="s">
        <v>13</v>
      </c>
      <c r="L799" s="86" t="s">
        <v>151</v>
      </c>
    </row>
    <row r="800" spans="1:12" ht="18.75" x14ac:dyDescent="0.3">
      <c r="A800" s="144"/>
      <c r="B800" s="145"/>
      <c r="C800" s="146" t="str">
        <f t="shared" ref="C800:C811" si="53">IF(D800="", "", D800)</f>
        <v/>
      </c>
      <c r="D800" s="147"/>
      <c r="E800" s="147"/>
      <c r="F800" s="145"/>
      <c r="G800" s="145"/>
      <c r="H800" s="94">
        <f t="shared" ref="H800:H811" si="54">G800*$H$798/100000</f>
        <v>0</v>
      </c>
      <c r="I800" s="182"/>
      <c r="J800" s="157"/>
      <c r="K800" s="79" t="e">
        <f t="shared" ref="K800:K811" si="55">J800/H800</f>
        <v>#DIV/0!</v>
      </c>
      <c r="L800" s="157"/>
    </row>
    <row r="801" spans="1:12" ht="18.75" x14ac:dyDescent="0.3">
      <c r="A801" s="148"/>
      <c r="B801" s="149"/>
      <c r="C801" s="150" t="str">
        <f t="shared" si="53"/>
        <v/>
      </c>
      <c r="D801" s="151"/>
      <c r="E801" s="151"/>
      <c r="F801" s="149"/>
      <c r="G801" s="149"/>
      <c r="H801" s="110">
        <f t="shared" si="54"/>
        <v>0</v>
      </c>
      <c r="I801" s="183"/>
      <c r="J801" s="156"/>
      <c r="K801" s="80" t="e">
        <f t="shared" si="55"/>
        <v>#DIV/0!</v>
      </c>
      <c r="L801" s="156"/>
    </row>
    <row r="802" spans="1:12" ht="18.75" x14ac:dyDescent="0.3">
      <c r="A802" s="144"/>
      <c r="B802" s="145"/>
      <c r="C802" s="146" t="str">
        <f t="shared" si="53"/>
        <v/>
      </c>
      <c r="D802" s="147"/>
      <c r="E802" s="147"/>
      <c r="F802" s="145"/>
      <c r="G802" s="145"/>
      <c r="H802" s="94">
        <f t="shared" si="54"/>
        <v>0</v>
      </c>
      <c r="I802" s="182"/>
      <c r="J802" s="157"/>
      <c r="K802" s="79" t="e">
        <f t="shared" si="55"/>
        <v>#DIV/0!</v>
      </c>
      <c r="L802" s="157"/>
    </row>
    <row r="803" spans="1:12" ht="18.75" x14ac:dyDescent="0.3">
      <c r="A803" s="148"/>
      <c r="B803" s="149"/>
      <c r="C803" s="150" t="str">
        <f t="shared" si="53"/>
        <v/>
      </c>
      <c r="D803" s="151"/>
      <c r="E803" s="151"/>
      <c r="F803" s="149"/>
      <c r="G803" s="149"/>
      <c r="H803" s="110">
        <f t="shared" si="54"/>
        <v>0</v>
      </c>
      <c r="I803" s="183"/>
      <c r="J803" s="156"/>
      <c r="K803" s="80" t="e">
        <f t="shared" si="55"/>
        <v>#DIV/0!</v>
      </c>
      <c r="L803" s="156"/>
    </row>
    <row r="804" spans="1:12" ht="18.75" x14ac:dyDescent="0.3">
      <c r="A804" s="144"/>
      <c r="B804" s="145"/>
      <c r="C804" s="146" t="str">
        <f t="shared" si="53"/>
        <v/>
      </c>
      <c r="D804" s="147"/>
      <c r="E804" s="147"/>
      <c r="F804" s="145"/>
      <c r="G804" s="145"/>
      <c r="H804" s="94">
        <f t="shared" si="54"/>
        <v>0</v>
      </c>
      <c r="I804" s="182"/>
      <c r="J804" s="157"/>
      <c r="K804" s="79" t="e">
        <f t="shared" si="55"/>
        <v>#DIV/0!</v>
      </c>
      <c r="L804" s="157"/>
    </row>
    <row r="805" spans="1:12" ht="18.75" x14ac:dyDescent="0.3">
      <c r="A805" s="148"/>
      <c r="B805" s="149"/>
      <c r="C805" s="150" t="str">
        <f t="shared" si="53"/>
        <v/>
      </c>
      <c r="D805" s="151"/>
      <c r="E805" s="151"/>
      <c r="F805" s="149"/>
      <c r="G805" s="149"/>
      <c r="H805" s="110">
        <f t="shared" si="54"/>
        <v>0</v>
      </c>
      <c r="I805" s="183"/>
      <c r="J805" s="156"/>
      <c r="K805" s="80" t="e">
        <f t="shared" si="55"/>
        <v>#DIV/0!</v>
      </c>
      <c r="L805" s="156"/>
    </row>
    <row r="806" spans="1:12" ht="18.75" x14ac:dyDescent="0.3">
      <c r="A806" s="144"/>
      <c r="B806" s="145"/>
      <c r="C806" s="146" t="str">
        <f t="shared" si="53"/>
        <v/>
      </c>
      <c r="D806" s="147"/>
      <c r="E806" s="147"/>
      <c r="F806" s="145"/>
      <c r="G806" s="145"/>
      <c r="H806" s="94">
        <f t="shared" si="54"/>
        <v>0</v>
      </c>
      <c r="I806" s="182"/>
      <c r="J806" s="157"/>
      <c r="K806" s="79" t="e">
        <f t="shared" si="55"/>
        <v>#DIV/0!</v>
      </c>
      <c r="L806" s="157"/>
    </row>
    <row r="807" spans="1:12" ht="18.75" x14ac:dyDescent="0.3">
      <c r="A807" s="148"/>
      <c r="B807" s="149"/>
      <c r="C807" s="150" t="str">
        <f t="shared" si="53"/>
        <v/>
      </c>
      <c r="D807" s="151"/>
      <c r="E807" s="151"/>
      <c r="F807" s="149"/>
      <c r="G807" s="149"/>
      <c r="H807" s="110">
        <f t="shared" si="54"/>
        <v>0</v>
      </c>
      <c r="I807" s="183"/>
      <c r="J807" s="156"/>
      <c r="K807" s="80" t="e">
        <f t="shared" si="55"/>
        <v>#DIV/0!</v>
      </c>
      <c r="L807" s="156"/>
    </row>
    <row r="808" spans="1:12" ht="18.75" x14ac:dyDescent="0.3">
      <c r="A808" s="144"/>
      <c r="B808" s="145"/>
      <c r="C808" s="146" t="str">
        <f t="shared" si="53"/>
        <v/>
      </c>
      <c r="D808" s="147"/>
      <c r="E808" s="147"/>
      <c r="F808" s="145"/>
      <c r="G808" s="145"/>
      <c r="H808" s="94">
        <f t="shared" si="54"/>
        <v>0</v>
      </c>
      <c r="I808" s="182"/>
      <c r="J808" s="157"/>
      <c r="K808" s="79" t="e">
        <f t="shared" si="55"/>
        <v>#DIV/0!</v>
      </c>
      <c r="L808" s="157"/>
    </row>
    <row r="809" spans="1:12" ht="18.75" x14ac:dyDescent="0.3">
      <c r="A809" s="148"/>
      <c r="B809" s="149"/>
      <c r="C809" s="150" t="str">
        <f t="shared" si="53"/>
        <v/>
      </c>
      <c r="D809" s="151"/>
      <c r="E809" s="151"/>
      <c r="F809" s="149"/>
      <c r="G809" s="149"/>
      <c r="H809" s="110">
        <f t="shared" si="54"/>
        <v>0</v>
      </c>
      <c r="I809" s="183"/>
      <c r="J809" s="156"/>
      <c r="K809" s="80" t="e">
        <f t="shared" si="55"/>
        <v>#DIV/0!</v>
      </c>
      <c r="L809" s="156"/>
    </row>
    <row r="810" spans="1:12" ht="18.75" x14ac:dyDescent="0.3">
      <c r="A810" s="144"/>
      <c r="B810" s="145"/>
      <c r="C810" s="146" t="str">
        <f t="shared" si="53"/>
        <v/>
      </c>
      <c r="D810" s="147"/>
      <c r="E810" s="147"/>
      <c r="F810" s="145"/>
      <c r="G810" s="145"/>
      <c r="H810" s="94">
        <f t="shared" si="54"/>
        <v>0</v>
      </c>
      <c r="I810" s="182"/>
      <c r="J810" s="157"/>
      <c r="K810" s="79" t="e">
        <f t="shared" si="55"/>
        <v>#DIV/0!</v>
      </c>
      <c r="L810" s="157"/>
    </row>
    <row r="811" spans="1:12" ht="18.75" x14ac:dyDescent="0.3">
      <c r="A811" s="148"/>
      <c r="B811" s="149"/>
      <c r="C811" s="150" t="str">
        <f t="shared" si="53"/>
        <v/>
      </c>
      <c r="D811" s="151"/>
      <c r="E811" s="151"/>
      <c r="F811" s="149"/>
      <c r="G811" s="149"/>
      <c r="H811" s="110">
        <f t="shared" si="54"/>
        <v>0</v>
      </c>
      <c r="I811" s="183"/>
      <c r="J811" s="156"/>
      <c r="K811" s="80" t="e">
        <f t="shared" si="55"/>
        <v>#DIV/0!</v>
      </c>
      <c r="L811" s="156"/>
    </row>
    <row r="812" spans="1:12" ht="18.75" x14ac:dyDescent="0.3">
      <c r="A812" s="96"/>
      <c r="B812" s="97"/>
      <c r="C812" s="98"/>
      <c r="D812" s="99"/>
      <c r="E812" s="99"/>
      <c r="F812" s="97"/>
      <c r="G812" s="97"/>
      <c r="H812" s="97"/>
      <c r="I812" s="184"/>
      <c r="J812" s="100"/>
      <c r="K812" s="23"/>
      <c r="L812" s="21"/>
    </row>
    <row r="813" spans="1:12" ht="18.75" x14ac:dyDescent="0.3">
      <c r="A813" s="152"/>
      <c r="B813" s="153"/>
      <c r="C813" s="195" t="str">
        <f t="shared" ref="C813:C824" si="56">IF(D813="", "", D813)</f>
        <v/>
      </c>
      <c r="D813" s="154"/>
      <c r="E813" s="154"/>
      <c r="F813" s="153"/>
      <c r="G813" s="153"/>
      <c r="H813" s="101">
        <f t="shared" ref="H813:H824" si="57">G813*$H$798/100000</f>
        <v>0</v>
      </c>
      <c r="I813" s="185"/>
      <c r="J813" s="155"/>
      <c r="K813" s="108" t="e">
        <f t="shared" ref="K813:K824" si="58">J813/H813</f>
        <v>#DIV/0!</v>
      </c>
      <c r="L813" s="155"/>
    </row>
    <row r="814" spans="1:12" ht="18.75" x14ac:dyDescent="0.3">
      <c r="A814" s="148"/>
      <c r="B814" s="149"/>
      <c r="C814" s="150" t="str">
        <f t="shared" si="56"/>
        <v/>
      </c>
      <c r="D814" s="151"/>
      <c r="E814" s="151"/>
      <c r="F814" s="149"/>
      <c r="G814" s="149"/>
      <c r="H814" s="110">
        <f t="shared" si="57"/>
        <v>0</v>
      </c>
      <c r="I814" s="183"/>
      <c r="J814" s="156"/>
      <c r="K814" s="80" t="e">
        <f t="shared" si="58"/>
        <v>#DIV/0!</v>
      </c>
      <c r="L814" s="156"/>
    </row>
    <row r="815" spans="1:12" ht="18.75" x14ac:dyDescent="0.3">
      <c r="A815" s="152"/>
      <c r="B815" s="153"/>
      <c r="C815" s="195" t="str">
        <f t="shared" si="56"/>
        <v/>
      </c>
      <c r="D815" s="154"/>
      <c r="E815" s="154"/>
      <c r="F815" s="153"/>
      <c r="G815" s="153"/>
      <c r="H815" s="101">
        <f t="shared" si="57"/>
        <v>0</v>
      </c>
      <c r="I815" s="185"/>
      <c r="J815" s="155"/>
      <c r="K815" s="108" t="e">
        <f t="shared" si="58"/>
        <v>#DIV/0!</v>
      </c>
      <c r="L815" s="155"/>
    </row>
    <row r="816" spans="1:12" ht="18.75" x14ac:dyDescent="0.3">
      <c r="A816" s="148"/>
      <c r="B816" s="149"/>
      <c r="C816" s="150" t="str">
        <f t="shared" si="56"/>
        <v/>
      </c>
      <c r="D816" s="151"/>
      <c r="E816" s="151"/>
      <c r="F816" s="149"/>
      <c r="G816" s="149"/>
      <c r="H816" s="110">
        <f t="shared" si="57"/>
        <v>0</v>
      </c>
      <c r="I816" s="183"/>
      <c r="J816" s="156"/>
      <c r="K816" s="80" t="e">
        <f t="shared" si="58"/>
        <v>#DIV/0!</v>
      </c>
      <c r="L816" s="156"/>
    </row>
    <row r="817" spans="1:12" ht="18.75" x14ac:dyDescent="0.3">
      <c r="A817" s="152"/>
      <c r="B817" s="153"/>
      <c r="C817" s="195" t="str">
        <f t="shared" si="56"/>
        <v/>
      </c>
      <c r="D817" s="154"/>
      <c r="E817" s="154"/>
      <c r="F817" s="153"/>
      <c r="G817" s="153"/>
      <c r="H817" s="101">
        <f t="shared" si="57"/>
        <v>0</v>
      </c>
      <c r="I817" s="185"/>
      <c r="J817" s="155"/>
      <c r="K817" s="108" t="e">
        <f t="shared" si="58"/>
        <v>#DIV/0!</v>
      </c>
      <c r="L817" s="155"/>
    </row>
    <row r="818" spans="1:12" ht="18.75" x14ac:dyDescent="0.3">
      <c r="A818" s="148"/>
      <c r="B818" s="149"/>
      <c r="C818" s="150" t="str">
        <f t="shared" si="56"/>
        <v/>
      </c>
      <c r="D818" s="151"/>
      <c r="E818" s="151"/>
      <c r="F818" s="149"/>
      <c r="G818" s="149"/>
      <c r="H818" s="110">
        <f t="shared" si="57"/>
        <v>0</v>
      </c>
      <c r="I818" s="183"/>
      <c r="J818" s="156"/>
      <c r="K818" s="80" t="e">
        <f t="shared" si="58"/>
        <v>#DIV/0!</v>
      </c>
      <c r="L818" s="156"/>
    </row>
    <row r="819" spans="1:12" ht="18.75" x14ac:dyDescent="0.3">
      <c r="A819" s="152"/>
      <c r="B819" s="153"/>
      <c r="C819" s="195" t="str">
        <f t="shared" si="56"/>
        <v/>
      </c>
      <c r="D819" s="154"/>
      <c r="E819" s="154"/>
      <c r="F819" s="153"/>
      <c r="G819" s="153"/>
      <c r="H819" s="101">
        <f t="shared" si="57"/>
        <v>0</v>
      </c>
      <c r="I819" s="185"/>
      <c r="J819" s="155"/>
      <c r="K819" s="108" t="e">
        <f t="shared" si="58"/>
        <v>#DIV/0!</v>
      </c>
      <c r="L819" s="155"/>
    </row>
    <row r="820" spans="1:12" ht="18.75" x14ac:dyDescent="0.3">
      <c r="A820" s="148"/>
      <c r="B820" s="149"/>
      <c r="C820" s="150" t="str">
        <f t="shared" si="56"/>
        <v/>
      </c>
      <c r="D820" s="151"/>
      <c r="E820" s="151"/>
      <c r="F820" s="149"/>
      <c r="G820" s="149"/>
      <c r="H820" s="110">
        <f t="shared" si="57"/>
        <v>0</v>
      </c>
      <c r="I820" s="183"/>
      <c r="J820" s="156"/>
      <c r="K820" s="80" t="e">
        <f t="shared" si="58"/>
        <v>#DIV/0!</v>
      </c>
      <c r="L820" s="156"/>
    </row>
    <row r="821" spans="1:12" ht="18.75" x14ac:dyDescent="0.3">
      <c r="A821" s="152"/>
      <c r="B821" s="153"/>
      <c r="C821" s="195" t="str">
        <f t="shared" si="56"/>
        <v/>
      </c>
      <c r="D821" s="154"/>
      <c r="E821" s="154"/>
      <c r="F821" s="153"/>
      <c r="G821" s="153"/>
      <c r="H821" s="101">
        <f t="shared" si="57"/>
        <v>0</v>
      </c>
      <c r="I821" s="185"/>
      <c r="J821" s="155"/>
      <c r="K821" s="108" t="e">
        <f t="shared" si="58"/>
        <v>#DIV/0!</v>
      </c>
      <c r="L821" s="155"/>
    </row>
    <row r="822" spans="1:12" ht="18.75" x14ac:dyDescent="0.3">
      <c r="A822" s="148"/>
      <c r="B822" s="149"/>
      <c r="C822" s="150" t="str">
        <f t="shared" si="56"/>
        <v/>
      </c>
      <c r="D822" s="151"/>
      <c r="E822" s="151"/>
      <c r="F822" s="149"/>
      <c r="G822" s="149"/>
      <c r="H822" s="110">
        <f t="shared" si="57"/>
        <v>0</v>
      </c>
      <c r="I822" s="183"/>
      <c r="J822" s="156"/>
      <c r="K822" s="80" t="e">
        <f t="shared" si="58"/>
        <v>#DIV/0!</v>
      </c>
      <c r="L822" s="156"/>
    </row>
    <row r="823" spans="1:12" ht="18.75" x14ac:dyDescent="0.3">
      <c r="A823" s="152"/>
      <c r="B823" s="153"/>
      <c r="C823" s="195" t="str">
        <f t="shared" si="56"/>
        <v/>
      </c>
      <c r="D823" s="154"/>
      <c r="E823" s="154"/>
      <c r="F823" s="153"/>
      <c r="G823" s="153"/>
      <c r="H823" s="101">
        <f t="shared" si="57"/>
        <v>0</v>
      </c>
      <c r="I823" s="185"/>
      <c r="J823" s="155"/>
      <c r="K823" s="108" t="e">
        <f t="shared" si="58"/>
        <v>#DIV/0!</v>
      </c>
      <c r="L823" s="155"/>
    </row>
    <row r="824" spans="1:12" ht="18.75" x14ac:dyDescent="0.3">
      <c r="A824" s="148"/>
      <c r="B824" s="149"/>
      <c r="C824" s="150" t="str">
        <f t="shared" si="56"/>
        <v/>
      </c>
      <c r="D824" s="151"/>
      <c r="E824" s="151"/>
      <c r="F824" s="149"/>
      <c r="G824" s="149"/>
      <c r="H824" s="110">
        <f t="shared" si="57"/>
        <v>0</v>
      </c>
      <c r="I824" s="183"/>
      <c r="J824" s="156"/>
      <c r="K824" s="80" t="e">
        <f t="shared" si="58"/>
        <v>#DIV/0!</v>
      </c>
      <c r="L824" s="156"/>
    </row>
    <row r="825" spans="1:12" ht="18.75" x14ac:dyDescent="0.3">
      <c r="A825" s="90"/>
      <c r="B825" s="90"/>
      <c r="C825" s="90"/>
      <c r="D825" s="90"/>
      <c r="E825" s="301" t="str">
        <f>IF(C798="","Year 1 Total",CONCATENATE(C798, " Total"))</f>
        <v>Year 1 Total</v>
      </c>
      <c r="F825" s="302"/>
      <c r="G825" s="91">
        <f>SUM(G800:G811)</f>
        <v>0</v>
      </c>
      <c r="H825" s="91">
        <f>SUM(H800:H811)</f>
        <v>0</v>
      </c>
      <c r="I825" s="188">
        <f>SUM(I800:I811)</f>
        <v>0</v>
      </c>
      <c r="J825" s="176">
        <f>SUM(J800:J811)</f>
        <v>0</v>
      </c>
      <c r="K825" s="92"/>
      <c r="L825" s="92">
        <f t="shared" ref="L825" si="59">SUM(L800:L811)</f>
        <v>0</v>
      </c>
    </row>
    <row r="826" spans="1:12" ht="18.75" x14ac:dyDescent="0.3">
      <c r="A826" s="90"/>
      <c r="B826" s="90"/>
      <c r="C826" s="90"/>
      <c r="D826" s="90"/>
      <c r="E826" s="301" t="str">
        <f>IF(E798="","Year 2 Total",CONCATENATE(E798, " Total"))</f>
        <v>Year 2 Total</v>
      </c>
      <c r="F826" s="302"/>
      <c r="G826" s="91">
        <f>SUM(G813:G824)</f>
        <v>0</v>
      </c>
      <c r="H826" s="91">
        <f>SUM(H813:H824)</f>
        <v>0</v>
      </c>
      <c r="I826" s="188">
        <f>SUM(I813:I824)</f>
        <v>0</v>
      </c>
      <c r="J826" s="176">
        <f>SUM(J813:J824)</f>
        <v>0</v>
      </c>
      <c r="K826" s="92"/>
      <c r="L826" s="92">
        <f t="shared" ref="L826" si="60">SUM(L813:L824)</f>
        <v>0</v>
      </c>
    </row>
    <row r="827" spans="1:12" ht="18.75" x14ac:dyDescent="0.3">
      <c r="A827" s="83"/>
      <c r="B827" s="83"/>
      <c r="C827" s="83"/>
      <c r="D827" s="83"/>
      <c r="E827" s="83"/>
      <c r="F827" s="83"/>
      <c r="G827" s="83"/>
      <c r="I827" s="298" t="str">
        <f>IF(C798="", "Year 1 Average",CONCATENATE(C798, " Average"))</f>
        <v>Year 1 Average</v>
      </c>
      <c r="J827" s="299"/>
      <c r="K827" s="109" t="e">
        <f>AVERAGE(K800:K811)</f>
        <v>#DIV/0!</v>
      </c>
    </row>
    <row r="828" spans="1:12" ht="18.75" x14ac:dyDescent="0.3">
      <c r="A828" s="83"/>
      <c r="B828" s="83"/>
      <c r="C828" s="83"/>
      <c r="G828" s="83"/>
      <c r="I828" s="298" t="str">
        <f>IF(E798="", "Year 2 Average",CONCATENATE(E798, " Average"))</f>
        <v>Year 2 Average</v>
      </c>
      <c r="J828" s="299"/>
      <c r="K828" s="92" t="e">
        <f>AVERAGE(K813:K824)</f>
        <v>#DIV/0!</v>
      </c>
    </row>
    <row r="890" spans="1:12" ht="19.5" x14ac:dyDescent="0.3">
      <c r="A890" s="84" t="str">
        <f>A62</f>
        <v>Enter Building Name Above</v>
      </c>
      <c r="B890" s="85"/>
    </row>
    <row r="891" spans="1:12" ht="20.25" thickBot="1" x14ac:dyDescent="0.35">
      <c r="A891" s="85"/>
      <c r="B891" s="85"/>
    </row>
    <row r="892" spans="1:12" ht="20.25" thickBot="1" x14ac:dyDescent="0.35">
      <c r="A892" s="84" t="s">
        <v>169</v>
      </c>
      <c r="B892" s="199" t="s">
        <v>200</v>
      </c>
      <c r="C892" s="201"/>
      <c r="D892" s="200" t="s">
        <v>201</v>
      </c>
      <c r="E892" s="202"/>
      <c r="G892" s="118" t="s">
        <v>171</v>
      </c>
      <c r="H892" s="140">
        <v>1000000</v>
      </c>
    </row>
    <row r="893" spans="1:12" ht="18.75" x14ac:dyDescent="0.3">
      <c r="A893" s="86" t="s">
        <v>1</v>
      </c>
      <c r="B893" s="86" t="s">
        <v>7</v>
      </c>
      <c r="C893" s="86" t="s">
        <v>2</v>
      </c>
      <c r="D893" s="86" t="s">
        <v>3</v>
      </c>
      <c r="E893" s="86" t="s">
        <v>4</v>
      </c>
      <c r="F893" s="86" t="s">
        <v>5</v>
      </c>
      <c r="G893" s="86" t="s">
        <v>170</v>
      </c>
      <c r="H893" s="128" t="s">
        <v>12</v>
      </c>
      <c r="I893" s="86" t="s">
        <v>160</v>
      </c>
      <c r="J893" s="87" t="s">
        <v>175</v>
      </c>
      <c r="K893" s="86" t="s">
        <v>13</v>
      </c>
      <c r="L893" s="86" t="s">
        <v>151</v>
      </c>
    </row>
    <row r="894" spans="1:12" ht="18.75" x14ac:dyDescent="0.3">
      <c r="A894" s="144"/>
      <c r="B894" s="145"/>
      <c r="C894" s="146" t="str">
        <f t="shared" ref="C894:C905" si="61">IF(D894="", "", D894)</f>
        <v/>
      </c>
      <c r="D894" s="147"/>
      <c r="E894" s="147"/>
      <c r="F894" s="145"/>
      <c r="G894" s="145"/>
      <c r="H894" s="94">
        <f>G894*$H$892/100000</f>
        <v>0</v>
      </c>
      <c r="I894" s="182"/>
      <c r="J894" s="157"/>
      <c r="K894" s="79" t="e">
        <f t="shared" ref="K894:K905" si="62">J894/H894</f>
        <v>#DIV/0!</v>
      </c>
      <c r="L894" s="157"/>
    </row>
    <row r="895" spans="1:12" ht="18.75" x14ac:dyDescent="0.3">
      <c r="A895" s="148"/>
      <c r="B895" s="149"/>
      <c r="C895" s="150" t="str">
        <f t="shared" si="61"/>
        <v/>
      </c>
      <c r="D895" s="151"/>
      <c r="E895" s="151"/>
      <c r="F895" s="149"/>
      <c r="G895" s="149"/>
      <c r="H895" s="110">
        <f t="shared" ref="H895:H905" si="63">G895*$H$892/100000</f>
        <v>0</v>
      </c>
      <c r="I895" s="183"/>
      <c r="J895" s="156"/>
      <c r="K895" s="80" t="e">
        <f t="shared" si="62"/>
        <v>#DIV/0!</v>
      </c>
      <c r="L895" s="156"/>
    </row>
    <row r="896" spans="1:12" ht="18.75" x14ac:dyDescent="0.3">
      <c r="A896" s="144"/>
      <c r="B896" s="145"/>
      <c r="C896" s="146" t="str">
        <f t="shared" si="61"/>
        <v/>
      </c>
      <c r="D896" s="147"/>
      <c r="E896" s="147"/>
      <c r="F896" s="145"/>
      <c r="G896" s="145"/>
      <c r="H896" s="94">
        <f t="shared" si="63"/>
        <v>0</v>
      </c>
      <c r="I896" s="182"/>
      <c r="J896" s="157"/>
      <c r="K896" s="79" t="e">
        <f t="shared" si="62"/>
        <v>#DIV/0!</v>
      </c>
      <c r="L896" s="157"/>
    </row>
    <row r="897" spans="1:12" ht="18.75" x14ac:dyDescent="0.3">
      <c r="A897" s="148"/>
      <c r="B897" s="149"/>
      <c r="C897" s="150" t="str">
        <f t="shared" si="61"/>
        <v/>
      </c>
      <c r="D897" s="151"/>
      <c r="E897" s="151"/>
      <c r="F897" s="149"/>
      <c r="G897" s="149"/>
      <c r="H897" s="110">
        <f t="shared" si="63"/>
        <v>0</v>
      </c>
      <c r="I897" s="183"/>
      <c r="J897" s="156"/>
      <c r="K897" s="80" t="e">
        <f t="shared" si="62"/>
        <v>#DIV/0!</v>
      </c>
      <c r="L897" s="156"/>
    </row>
    <row r="898" spans="1:12" ht="18.75" x14ac:dyDescent="0.3">
      <c r="A898" s="144"/>
      <c r="B898" s="145"/>
      <c r="C898" s="146" t="str">
        <f t="shared" si="61"/>
        <v/>
      </c>
      <c r="D898" s="147"/>
      <c r="E898" s="147"/>
      <c r="F898" s="145"/>
      <c r="G898" s="145"/>
      <c r="H898" s="94">
        <f t="shared" si="63"/>
        <v>0</v>
      </c>
      <c r="I898" s="182"/>
      <c r="J898" s="157"/>
      <c r="K898" s="79" t="e">
        <f t="shared" si="62"/>
        <v>#DIV/0!</v>
      </c>
      <c r="L898" s="157"/>
    </row>
    <row r="899" spans="1:12" ht="18.75" x14ac:dyDescent="0.3">
      <c r="A899" s="148"/>
      <c r="B899" s="149"/>
      <c r="C899" s="150" t="str">
        <f t="shared" si="61"/>
        <v/>
      </c>
      <c r="D899" s="151"/>
      <c r="E899" s="151"/>
      <c r="F899" s="149"/>
      <c r="G899" s="149"/>
      <c r="H899" s="110">
        <f t="shared" si="63"/>
        <v>0</v>
      </c>
      <c r="I899" s="183"/>
      <c r="J899" s="156"/>
      <c r="K899" s="80" t="e">
        <f t="shared" si="62"/>
        <v>#DIV/0!</v>
      </c>
      <c r="L899" s="156"/>
    </row>
    <row r="900" spans="1:12" ht="18.75" x14ac:dyDescent="0.3">
      <c r="A900" s="144"/>
      <c r="B900" s="145"/>
      <c r="C900" s="146" t="str">
        <f t="shared" si="61"/>
        <v/>
      </c>
      <c r="D900" s="147"/>
      <c r="E900" s="147"/>
      <c r="F900" s="145"/>
      <c r="G900" s="145"/>
      <c r="H900" s="94">
        <f t="shared" si="63"/>
        <v>0</v>
      </c>
      <c r="I900" s="182"/>
      <c r="J900" s="157"/>
      <c r="K900" s="79" t="e">
        <f t="shared" si="62"/>
        <v>#DIV/0!</v>
      </c>
      <c r="L900" s="157"/>
    </row>
    <row r="901" spans="1:12" ht="18.75" x14ac:dyDescent="0.3">
      <c r="A901" s="148"/>
      <c r="B901" s="149"/>
      <c r="C901" s="150" t="str">
        <f t="shared" si="61"/>
        <v/>
      </c>
      <c r="D901" s="151"/>
      <c r="E901" s="151"/>
      <c r="F901" s="149"/>
      <c r="G901" s="149"/>
      <c r="H901" s="110">
        <f t="shared" si="63"/>
        <v>0</v>
      </c>
      <c r="I901" s="183"/>
      <c r="J901" s="156"/>
      <c r="K901" s="80" t="e">
        <f t="shared" si="62"/>
        <v>#DIV/0!</v>
      </c>
      <c r="L901" s="156"/>
    </row>
    <row r="902" spans="1:12" ht="18.75" x14ac:dyDescent="0.3">
      <c r="A902" s="144"/>
      <c r="B902" s="145"/>
      <c r="C902" s="146" t="str">
        <f t="shared" si="61"/>
        <v/>
      </c>
      <c r="D902" s="147"/>
      <c r="E902" s="147"/>
      <c r="F902" s="145"/>
      <c r="G902" s="145"/>
      <c r="H902" s="94">
        <f t="shared" si="63"/>
        <v>0</v>
      </c>
      <c r="I902" s="182"/>
      <c r="J902" s="157"/>
      <c r="K902" s="79" t="e">
        <f t="shared" si="62"/>
        <v>#DIV/0!</v>
      </c>
      <c r="L902" s="157"/>
    </row>
    <row r="903" spans="1:12" ht="18.75" x14ac:dyDescent="0.3">
      <c r="A903" s="148"/>
      <c r="B903" s="149"/>
      <c r="C903" s="150" t="str">
        <f t="shared" si="61"/>
        <v/>
      </c>
      <c r="D903" s="151"/>
      <c r="E903" s="151"/>
      <c r="F903" s="149"/>
      <c r="G903" s="149"/>
      <c r="H903" s="110">
        <f t="shared" si="63"/>
        <v>0</v>
      </c>
      <c r="I903" s="183"/>
      <c r="J903" s="156"/>
      <c r="K903" s="80" t="e">
        <f t="shared" si="62"/>
        <v>#DIV/0!</v>
      </c>
      <c r="L903" s="156"/>
    </row>
    <row r="904" spans="1:12" ht="18.75" x14ac:dyDescent="0.3">
      <c r="A904" s="144"/>
      <c r="B904" s="145"/>
      <c r="C904" s="146" t="str">
        <f t="shared" si="61"/>
        <v/>
      </c>
      <c r="D904" s="147"/>
      <c r="E904" s="147"/>
      <c r="F904" s="145"/>
      <c r="G904" s="145"/>
      <c r="H904" s="94">
        <f t="shared" si="63"/>
        <v>0</v>
      </c>
      <c r="I904" s="182"/>
      <c r="J904" s="157"/>
      <c r="K904" s="79" t="e">
        <f t="shared" si="62"/>
        <v>#DIV/0!</v>
      </c>
      <c r="L904" s="157"/>
    </row>
    <row r="905" spans="1:12" ht="18.75" x14ac:dyDescent="0.3">
      <c r="A905" s="148"/>
      <c r="B905" s="149"/>
      <c r="C905" s="150" t="str">
        <f t="shared" si="61"/>
        <v/>
      </c>
      <c r="D905" s="151"/>
      <c r="E905" s="151"/>
      <c r="F905" s="149"/>
      <c r="G905" s="149"/>
      <c r="H905" s="110">
        <f t="shared" si="63"/>
        <v>0</v>
      </c>
      <c r="I905" s="183"/>
      <c r="J905" s="156"/>
      <c r="K905" s="80" t="e">
        <f t="shared" si="62"/>
        <v>#DIV/0!</v>
      </c>
      <c r="L905" s="156"/>
    </row>
    <row r="906" spans="1:12" ht="18.75" x14ac:dyDescent="0.3">
      <c r="A906" s="96"/>
      <c r="B906" s="97"/>
      <c r="C906" s="98"/>
      <c r="D906" s="99"/>
      <c r="E906" s="99"/>
      <c r="F906" s="97"/>
      <c r="G906" s="97"/>
      <c r="H906" s="97"/>
      <c r="I906" s="184"/>
      <c r="J906" s="100"/>
      <c r="K906" s="23"/>
      <c r="L906" s="21"/>
    </row>
    <row r="907" spans="1:12" ht="18.75" x14ac:dyDescent="0.3">
      <c r="A907" s="152"/>
      <c r="B907" s="153"/>
      <c r="C907" s="195" t="str">
        <f t="shared" ref="C907:C918" si="64">IF(D907="", "", D907)</f>
        <v/>
      </c>
      <c r="D907" s="154"/>
      <c r="E907" s="154"/>
      <c r="F907" s="153"/>
      <c r="G907" s="153"/>
      <c r="H907" s="101">
        <f>G907*$H$892/100000</f>
        <v>0</v>
      </c>
      <c r="I907" s="185"/>
      <c r="J907" s="155"/>
      <c r="K907" s="108" t="e">
        <f t="shared" ref="K907:K918" si="65">J907/H907</f>
        <v>#DIV/0!</v>
      </c>
      <c r="L907" s="155"/>
    </row>
    <row r="908" spans="1:12" ht="18.75" x14ac:dyDescent="0.3">
      <c r="A908" s="148"/>
      <c r="B908" s="149"/>
      <c r="C908" s="150" t="str">
        <f t="shared" si="64"/>
        <v/>
      </c>
      <c r="D908" s="151"/>
      <c r="E908" s="151"/>
      <c r="F908" s="149"/>
      <c r="G908" s="149"/>
      <c r="H908" s="110">
        <f t="shared" ref="H908:H918" si="66">G908*$H$892/100000</f>
        <v>0</v>
      </c>
      <c r="I908" s="183"/>
      <c r="J908" s="156"/>
      <c r="K908" s="80" t="e">
        <f t="shared" si="65"/>
        <v>#DIV/0!</v>
      </c>
      <c r="L908" s="156"/>
    </row>
    <row r="909" spans="1:12" ht="18.75" x14ac:dyDescent="0.3">
      <c r="A909" s="152"/>
      <c r="B909" s="153"/>
      <c r="C909" s="195" t="str">
        <f t="shared" si="64"/>
        <v/>
      </c>
      <c r="D909" s="154"/>
      <c r="E909" s="154"/>
      <c r="F909" s="153"/>
      <c r="G909" s="153"/>
      <c r="H909" s="101">
        <f t="shared" si="66"/>
        <v>0</v>
      </c>
      <c r="I909" s="185"/>
      <c r="J909" s="155"/>
      <c r="K909" s="108" t="e">
        <f t="shared" si="65"/>
        <v>#DIV/0!</v>
      </c>
      <c r="L909" s="155"/>
    </row>
    <row r="910" spans="1:12" ht="18.75" x14ac:dyDescent="0.3">
      <c r="A910" s="148"/>
      <c r="B910" s="149"/>
      <c r="C910" s="150" t="str">
        <f t="shared" si="64"/>
        <v/>
      </c>
      <c r="D910" s="151"/>
      <c r="E910" s="151"/>
      <c r="F910" s="149"/>
      <c r="G910" s="149"/>
      <c r="H910" s="110">
        <f t="shared" si="66"/>
        <v>0</v>
      </c>
      <c r="I910" s="183"/>
      <c r="J910" s="156"/>
      <c r="K910" s="80" t="e">
        <f t="shared" si="65"/>
        <v>#DIV/0!</v>
      </c>
      <c r="L910" s="156"/>
    </row>
    <row r="911" spans="1:12" ht="18.75" x14ac:dyDescent="0.3">
      <c r="A911" s="152"/>
      <c r="B911" s="153"/>
      <c r="C911" s="195" t="str">
        <f t="shared" si="64"/>
        <v/>
      </c>
      <c r="D911" s="154"/>
      <c r="E911" s="154"/>
      <c r="F911" s="153"/>
      <c r="G911" s="153"/>
      <c r="H911" s="101">
        <f t="shared" si="66"/>
        <v>0</v>
      </c>
      <c r="I911" s="185"/>
      <c r="J911" s="155"/>
      <c r="K911" s="108" t="e">
        <f t="shared" si="65"/>
        <v>#DIV/0!</v>
      </c>
      <c r="L911" s="155"/>
    </row>
    <row r="912" spans="1:12" ht="18.75" x14ac:dyDescent="0.3">
      <c r="A912" s="148"/>
      <c r="B912" s="149"/>
      <c r="C912" s="150" t="str">
        <f t="shared" si="64"/>
        <v/>
      </c>
      <c r="D912" s="151"/>
      <c r="E912" s="151"/>
      <c r="F912" s="149"/>
      <c r="G912" s="149"/>
      <c r="H912" s="110">
        <f t="shared" si="66"/>
        <v>0</v>
      </c>
      <c r="I912" s="183"/>
      <c r="J912" s="156"/>
      <c r="K912" s="80" t="e">
        <f t="shared" si="65"/>
        <v>#DIV/0!</v>
      </c>
      <c r="L912" s="156"/>
    </row>
    <row r="913" spans="1:12" ht="18.75" x14ac:dyDescent="0.3">
      <c r="A913" s="152"/>
      <c r="B913" s="153"/>
      <c r="C913" s="195" t="str">
        <f t="shared" si="64"/>
        <v/>
      </c>
      <c r="D913" s="154"/>
      <c r="E913" s="154"/>
      <c r="F913" s="153"/>
      <c r="G913" s="153"/>
      <c r="H913" s="101">
        <f t="shared" si="66"/>
        <v>0</v>
      </c>
      <c r="I913" s="185"/>
      <c r="J913" s="155"/>
      <c r="K913" s="108" t="e">
        <f t="shared" si="65"/>
        <v>#DIV/0!</v>
      </c>
      <c r="L913" s="155"/>
    </row>
    <row r="914" spans="1:12" ht="18.75" x14ac:dyDescent="0.3">
      <c r="A914" s="148"/>
      <c r="B914" s="149"/>
      <c r="C914" s="150" t="str">
        <f t="shared" si="64"/>
        <v/>
      </c>
      <c r="D914" s="151"/>
      <c r="E914" s="151"/>
      <c r="F914" s="149"/>
      <c r="G914" s="149"/>
      <c r="H914" s="110">
        <f t="shared" si="66"/>
        <v>0</v>
      </c>
      <c r="I914" s="183"/>
      <c r="J914" s="156"/>
      <c r="K914" s="80" t="e">
        <f t="shared" si="65"/>
        <v>#DIV/0!</v>
      </c>
      <c r="L914" s="156"/>
    </row>
    <row r="915" spans="1:12" ht="18.75" x14ac:dyDescent="0.3">
      <c r="A915" s="152"/>
      <c r="B915" s="153"/>
      <c r="C915" s="195" t="str">
        <f t="shared" si="64"/>
        <v/>
      </c>
      <c r="D915" s="154"/>
      <c r="E915" s="154"/>
      <c r="F915" s="153"/>
      <c r="G915" s="153"/>
      <c r="H915" s="101">
        <f t="shared" si="66"/>
        <v>0</v>
      </c>
      <c r="I915" s="185"/>
      <c r="J915" s="155"/>
      <c r="K915" s="108" t="e">
        <f t="shared" si="65"/>
        <v>#DIV/0!</v>
      </c>
      <c r="L915" s="155"/>
    </row>
    <row r="916" spans="1:12" ht="18.75" x14ac:dyDescent="0.3">
      <c r="A916" s="148"/>
      <c r="B916" s="149"/>
      <c r="C916" s="150" t="str">
        <f t="shared" si="64"/>
        <v/>
      </c>
      <c r="D916" s="151"/>
      <c r="E916" s="151"/>
      <c r="F916" s="149"/>
      <c r="G916" s="149"/>
      <c r="H916" s="110">
        <f t="shared" si="66"/>
        <v>0</v>
      </c>
      <c r="I916" s="183"/>
      <c r="J916" s="156"/>
      <c r="K916" s="80" t="e">
        <f t="shared" si="65"/>
        <v>#DIV/0!</v>
      </c>
      <c r="L916" s="156"/>
    </row>
    <row r="917" spans="1:12" ht="18.75" x14ac:dyDescent="0.3">
      <c r="A917" s="152"/>
      <c r="B917" s="153"/>
      <c r="C917" s="195" t="str">
        <f t="shared" si="64"/>
        <v/>
      </c>
      <c r="D917" s="154"/>
      <c r="E917" s="154"/>
      <c r="F917" s="153"/>
      <c r="G917" s="153"/>
      <c r="H917" s="101">
        <f t="shared" si="66"/>
        <v>0</v>
      </c>
      <c r="I917" s="185"/>
      <c r="J917" s="155"/>
      <c r="K917" s="108" t="e">
        <f t="shared" si="65"/>
        <v>#DIV/0!</v>
      </c>
      <c r="L917" s="155"/>
    </row>
    <row r="918" spans="1:12" ht="18.75" x14ac:dyDescent="0.3">
      <c r="A918" s="148"/>
      <c r="B918" s="149"/>
      <c r="C918" s="150" t="str">
        <f t="shared" si="64"/>
        <v/>
      </c>
      <c r="D918" s="151"/>
      <c r="E918" s="151"/>
      <c r="F918" s="149"/>
      <c r="G918" s="149"/>
      <c r="H918" s="110">
        <f t="shared" si="66"/>
        <v>0</v>
      </c>
      <c r="I918" s="183"/>
      <c r="J918" s="156"/>
      <c r="K918" s="80" t="e">
        <f t="shared" si="65"/>
        <v>#DIV/0!</v>
      </c>
      <c r="L918" s="156"/>
    </row>
    <row r="919" spans="1:12" ht="18.75" x14ac:dyDescent="0.3">
      <c r="A919" s="90"/>
      <c r="B919" s="90"/>
      <c r="C919" s="90"/>
      <c r="D919" s="90"/>
      <c r="E919" s="301" t="str">
        <f>IF(C892="","Year 1 Total",CONCATENATE(C892, " Total"))</f>
        <v>Year 1 Total</v>
      </c>
      <c r="F919" s="302"/>
      <c r="G919" s="91">
        <f>SUM(G894:G905)</f>
        <v>0</v>
      </c>
      <c r="H919" s="91">
        <f>SUM(H894:H905)</f>
        <v>0</v>
      </c>
      <c r="I919" s="188">
        <f>SUM(I894:I905)</f>
        <v>0</v>
      </c>
      <c r="J919" s="176">
        <f>SUM(J894:J905)</f>
        <v>0</v>
      </c>
      <c r="K919" s="92"/>
      <c r="L919" s="92">
        <f t="shared" ref="L919" si="67">SUM(L894:L905)</f>
        <v>0</v>
      </c>
    </row>
    <row r="920" spans="1:12" ht="18.75" x14ac:dyDescent="0.3">
      <c r="A920" s="90"/>
      <c r="B920" s="90"/>
      <c r="C920" s="90"/>
      <c r="D920" s="90"/>
      <c r="E920" s="301" t="str">
        <f>IF(E892="","Year 2 Total",CONCATENATE(E892, " Total"))</f>
        <v>Year 2 Total</v>
      </c>
      <c r="F920" s="302"/>
      <c r="G920" s="91">
        <f>SUM(G907:G918)</f>
        <v>0</v>
      </c>
      <c r="H920" s="91">
        <f>SUM(H907:H918)</f>
        <v>0</v>
      </c>
      <c r="I920" s="188">
        <f>SUM(I907:I918)</f>
        <v>0</v>
      </c>
      <c r="J920" s="176">
        <f>SUM(J907:J918)</f>
        <v>0</v>
      </c>
      <c r="K920" s="92"/>
      <c r="L920" s="92">
        <f t="shared" ref="L920" si="68">SUM(L907:L918)</f>
        <v>0</v>
      </c>
    </row>
    <row r="921" spans="1:12" ht="18.75" x14ac:dyDescent="0.3">
      <c r="A921" s="83"/>
      <c r="B921" s="83"/>
      <c r="C921" s="83"/>
      <c r="D921" s="83"/>
      <c r="E921" s="83"/>
      <c r="F921" s="83"/>
      <c r="G921" s="83"/>
      <c r="I921" s="298" t="str">
        <f>IF(C892="", "Year 1 Average",CONCATENATE(C892, " Average"))</f>
        <v>Year 1 Average</v>
      </c>
      <c r="J921" s="299"/>
      <c r="K921" s="109" t="e">
        <f>AVERAGE(K894:K905)</f>
        <v>#DIV/0!</v>
      </c>
    </row>
    <row r="922" spans="1:12" ht="18.75" x14ac:dyDescent="0.3">
      <c r="A922" s="83"/>
      <c r="B922" s="83"/>
      <c r="C922" s="83"/>
      <c r="G922" s="83"/>
      <c r="I922" s="298" t="str">
        <f>IF(E892="", "Year 2 Average",CONCATENATE(E892, " Average"))</f>
        <v>Year 2 Average</v>
      </c>
      <c r="J922" s="299"/>
      <c r="K922" s="92" t="e">
        <f>AVERAGE(K907:K918)</f>
        <v>#DIV/0!</v>
      </c>
    </row>
    <row r="984" spans="1:12" ht="19.5" x14ac:dyDescent="0.3">
      <c r="A984" s="84" t="str">
        <f>A62</f>
        <v>Enter Building Name Above</v>
      </c>
      <c r="B984" s="85"/>
    </row>
    <row r="985" spans="1:12" ht="20.25" thickBot="1" x14ac:dyDescent="0.35">
      <c r="A985" s="85"/>
      <c r="B985" s="85"/>
    </row>
    <row r="986" spans="1:12" ht="20.25" thickBot="1" x14ac:dyDescent="0.35">
      <c r="A986" s="84" t="s">
        <v>173</v>
      </c>
      <c r="B986" s="199" t="s">
        <v>200</v>
      </c>
      <c r="C986" s="201"/>
      <c r="D986" s="200" t="s">
        <v>201</v>
      </c>
      <c r="E986" s="202"/>
      <c r="G986" s="118" t="s">
        <v>172</v>
      </c>
      <c r="H986" s="140">
        <v>1</v>
      </c>
    </row>
    <row r="987" spans="1:12" ht="18.75" x14ac:dyDescent="0.3">
      <c r="A987" s="86" t="s">
        <v>1</v>
      </c>
      <c r="B987" s="86" t="s">
        <v>7</v>
      </c>
      <c r="C987" s="86" t="s">
        <v>2</v>
      </c>
      <c r="D987" s="86" t="s">
        <v>3</v>
      </c>
      <c r="E987" s="86" t="s">
        <v>4</v>
      </c>
      <c r="F987" s="86" t="s">
        <v>5</v>
      </c>
      <c r="G987" s="86" t="s">
        <v>170</v>
      </c>
      <c r="H987" s="128" t="s">
        <v>12</v>
      </c>
      <c r="I987" s="86" t="s">
        <v>160</v>
      </c>
      <c r="J987" s="87" t="s">
        <v>174</v>
      </c>
      <c r="K987" s="86" t="s">
        <v>13</v>
      </c>
      <c r="L987" s="86" t="s">
        <v>151</v>
      </c>
    </row>
    <row r="988" spans="1:12" ht="18.75" x14ac:dyDescent="0.3">
      <c r="A988" s="144"/>
      <c r="B988" s="145"/>
      <c r="C988" s="146" t="str">
        <f t="shared" ref="C988:C999" si="69">IF(D988="", "", D988)</f>
        <v/>
      </c>
      <c r="D988" s="147"/>
      <c r="E988" s="147"/>
      <c r="F988" s="145"/>
      <c r="G988" s="145"/>
      <c r="H988" s="94">
        <f t="shared" ref="H988:H999" si="70">G988*$H$986/100000</f>
        <v>0</v>
      </c>
      <c r="I988" s="182"/>
      <c r="J988" s="157"/>
      <c r="K988" s="79" t="e">
        <f t="shared" ref="K988:K999" si="71">J988/H988</f>
        <v>#DIV/0!</v>
      </c>
      <c r="L988" s="157"/>
    </row>
    <row r="989" spans="1:12" ht="18.75" x14ac:dyDescent="0.3">
      <c r="A989" s="148"/>
      <c r="B989" s="149"/>
      <c r="C989" s="150" t="str">
        <f t="shared" si="69"/>
        <v/>
      </c>
      <c r="D989" s="151"/>
      <c r="E989" s="151"/>
      <c r="F989" s="149"/>
      <c r="G989" s="149"/>
      <c r="H989" s="110">
        <f t="shared" si="70"/>
        <v>0</v>
      </c>
      <c r="I989" s="183"/>
      <c r="J989" s="156"/>
      <c r="K989" s="80" t="e">
        <f t="shared" si="71"/>
        <v>#DIV/0!</v>
      </c>
      <c r="L989" s="156"/>
    </row>
    <row r="990" spans="1:12" ht="18.75" x14ac:dyDescent="0.3">
      <c r="A990" s="144"/>
      <c r="B990" s="145"/>
      <c r="C990" s="146" t="str">
        <f t="shared" si="69"/>
        <v/>
      </c>
      <c r="D990" s="147"/>
      <c r="E990" s="147"/>
      <c r="F990" s="145"/>
      <c r="G990" s="145"/>
      <c r="H990" s="94">
        <f t="shared" si="70"/>
        <v>0</v>
      </c>
      <c r="I990" s="182"/>
      <c r="J990" s="157"/>
      <c r="K990" s="79" t="e">
        <f t="shared" si="71"/>
        <v>#DIV/0!</v>
      </c>
      <c r="L990" s="157"/>
    </row>
    <row r="991" spans="1:12" ht="18.75" x14ac:dyDescent="0.3">
      <c r="A991" s="148"/>
      <c r="B991" s="149"/>
      <c r="C991" s="150" t="str">
        <f t="shared" si="69"/>
        <v/>
      </c>
      <c r="D991" s="151"/>
      <c r="E991" s="151"/>
      <c r="F991" s="149"/>
      <c r="G991" s="149"/>
      <c r="H991" s="110">
        <f t="shared" si="70"/>
        <v>0</v>
      </c>
      <c r="I991" s="183"/>
      <c r="J991" s="156"/>
      <c r="K991" s="80" t="e">
        <f t="shared" si="71"/>
        <v>#DIV/0!</v>
      </c>
      <c r="L991" s="156"/>
    </row>
    <row r="992" spans="1:12" ht="18.75" x14ac:dyDescent="0.3">
      <c r="A992" s="144"/>
      <c r="B992" s="145"/>
      <c r="C992" s="146" t="str">
        <f t="shared" si="69"/>
        <v/>
      </c>
      <c r="D992" s="147"/>
      <c r="E992" s="147"/>
      <c r="F992" s="145"/>
      <c r="G992" s="145"/>
      <c r="H992" s="94">
        <f t="shared" si="70"/>
        <v>0</v>
      </c>
      <c r="I992" s="182"/>
      <c r="J992" s="157"/>
      <c r="K992" s="79" t="e">
        <f t="shared" si="71"/>
        <v>#DIV/0!</v>
      </c>
      <c r="L992" s="157"/>
    </row>
    <row r="993" spans="1:12" ht="18.75" x14ac:dyDescent="0.3">
      <c r="A993" s="148"/>
      <c r="B993" s="149"/>
      <c r="C993" s="150" t="str">
        <f t="shared" si="69"/>
        <v/>
      </c>
      <c r="D993" s="151"/>
      <c r="E993" s="151"/>
      <c r="F993" s="149"/>
      <c r="G993" s="149"/>
      <c r="H993" s="110">
        <f t="shared" si="70"/>
        <v>0</v>
      </c>
      <c r="I993" s="183"/>
      <c r="J993" s="156"/>
      <c r="K993" s="80" t="e">
        <f t="shared" si="71"/>
        <v>#DIV/0!</v>
      </c>
      <c r="L993" s="156"/>
    </row>
    <row r="994" spans="1:12" ht="18.75" x14ac:dyDescent="0.3">
      <c r="A994" s="144"/>
      <c r="B994" s="145"/>
      <c r="C994" s="146" t="str">
        <f t="shared" si="69"/>
        <v/>
      </c>
      <c r="D994" s="147"/>
      <c r="E994" s="147"/>
      <c r="F994" s="145"/>
      <c r="G994" s="145"/>
      <c r="H994" s="94">
        <f t="shared" si="70"/>
        <v>0</v>
      </c>
      <c r="I994" s="182"/>
      <c r="J994" s="157"/>
      <c r="K994" s="79" t="e">
        <f t="shared" si="71"/>
        <v>#DIV/0!</v>
      </c>
      <c r="L994" s="157"/>
    </row>
    <row r="995" spans="1:12" ht="18.75" x14ac:dyDescent="0.3">
      <c r="A995" s="148"/>
      <c r="B995" s="149"/>
      <c r="C995" s="150" t="str">
        <f t="shared" si="69"/>
        <v/>
      </c>
      <c r="D995" s="151"/>
      <c r="E995" s="151"/>
      <c r="F995" s="149"/>
      <c r="G995" s="149"/>
      <c r="H995" s="110">
        <f t="shared" si="70"/>
        <v>0</v>
      </c>
      <c r="I995" s="183"/>
      <c r="J995" s="156"/>
      <c r="K995" s="80" t="e">
        <f t="shared" si="71"/>
        <v>#DIV/0!</v>
      </c>
      <c r="L995" s="156"/>
    </row>
    <row r="996" spans="1:12" ht="18.75" x14ac:dyDescent="0.3">
      <c r="A996" s="144"/>
      <c r="B996" s="145"/>
      <c r="C996" s="146" t="str">
        <f t="shared" si="69"/>
        <v/>
      </c>
      <c r="D996" s="147"/>
      <c r="E996" s="147"/>
      <c r="F996" s="145"/>
      <c r="G996" s="145"/>
      <c r="H996" s="94">
        <f t="shared" si="70"/>
        <v>0</v>
      </c>
      <c r="I996" s="182"/>
      <c r="J996" s="157"/>
      <c r="K996" s="79" t="e">
        <f t="shared" si="71"/>
        <v>#DIV/0!</v>
      </c>
      <c r="L996" s="157"/>
    </row>
    <row r="997" spans="1:12" ht="18.75" x14ac:dyDescent="0.3">
      <c r="A997" s="148"/>
      <c r="B997" s="149"/>
      <c r="C997" s="150" t="str">
        <f t="shared" si="69"/>
        <v/>
      </c>
      <c r="D997" s="151"/>
      <c r="E997" s="151"/>
      <c r="F997" s="149"/>
      <c r="G997" s="149"/>
      <c r="H997" s="110">
        <f t="shared" si="70"/>
        <v>0</v>
      </c>
      <c r="I997" s="183"/>
      <c r="J997" s="156"/>
      <c r="K997" s="80" t="e">
        <f t="shared" si="71"/>
        <v>#DIV/0!</v>
      </c>
      <c r="L997" s="156"/>
    </row>
    <row r="998" spans="1:12" ht="18.75" x14ac:dyDescent="0.3">
      <c r="A998" s="144"/>
      <c r="B998" s="145"/>
      <c r="C998" s="146" t="str">
        <f t="shared" si="69"/>
        <v/>
      </c>
      <c r="D998" s="147"/>
      <c r="E998" s="147"/>
      <c r="F998" s="145"/>
      <c r="G998" s="145"/>
      <c r="H998" s="94">
        <f t="shared" si="70"/>
        <v>0</v>
      </c>
      <c r="I998" s="182"/>
      <c r="J998" s="157"/>
      <c r="K998" s="79" t="e">
        <f t="shared" si="71"/>
        <v>#DIV/0!</v>
      </c>
      <c r="L998" s="157"/>
    </row>
    <row r="999" spans="1:12" ht="18.75" x14ac:dyDescent="0.3">
      <c r="A999" s="148"/>
      <c r="B999" s="149"/>
      <c r="C999" s="150" t="str">
        <f t="shared" si="69"/>
        <v/>
      </c>
      <c r="D999" s="151"/>
      <c r="E999" s="151"/>
      <c r="F999" s="149"/>
      <c r="G999" s="149"/>
      <c r="H999" s="110">
        <f t="shared" si="70"/>
        <v>0</v>
      </c>
      <c r="I999" s="183"/>
      <c r="J999" s="156"/>
      <c r="K999" s="80" t="e">
        <f t="shared" si="71"/>
        <v>#DIV/0!</v>
      </c>
      <c r="L999" s="156"/>
    </row>
    <row r="1000" spans="1:12" ht="18.75" x14ac:dyDescent="0.3">
      <c r="A1000" s="96"/>
      <c r="B1000" s="97"/>
      <c r="C1000" s="98"/>
      <c r="D1000" s="99"/>
      <c r="E1000" s="99"/>
      <c r="F1000" s="97"/>
      <c r="G1000" s="97"/>
      <c r="H1000" s="97"/>
      <c r="I1000" s="184"/>
      <c r="J1000" s="100"/>
      <c r="K1000" s="23"/>
      <c r="L1000" s="21"/>
    </row>
    <row r="1001" spans="1:12" ht="18.75" x14ac:dyDescent="0.3">
      <c r="A1001" s="152"/>
      <c r="B1001" s="153"/>
      <c r="C1001" s="195" t="str">
        <f t="shared" ref="C1001:C1012" si="72">IF(D1001="", "", D1001)</f>
        <v/>
      </c>
      <c r="D1001" s="154"/>
      <c r="E1001" s="154"/>
      <c r="F1001" s="153"/>
      <c r="G1001" s="153"/>
      <c r="H1001" s="101">
        <f t="shared" ref="H1001:H1012" si="73">G1001*$H$986/100000</f>
        <v>0</v>
      </c>
      <c r="I1001" s="185"/>
      <c r="J1001" s="155"/>
      <c r="K1001" s="108" t="e">
        <f t="shared" ref="K1001:K1012" si="74">J1001/H1001</f>
        <v>#DIV/0!</v>
      </c>
      <c r="L1001" s="155"/>
    </row>
    <row r="1002" spans="1:12" ht="18.75" x14ac:dyDescent="0.3">
      <c r="A1002" s="148"/>
      <c r="B1002" s="149"/>
      <c r="C1002" s="150" t="str">
        <f t="shared" si="72"/>
        <v/>
      </c>
      <c r="D1002" s="151"/>
      <c r="E1002" s="151"/>
      <c r="F1002" s="149"/>
      <c r="G1002" s="149"/>
      <c r="H1002" s="110">
        <f t="shared" si="73"/>
        <v>0</v>
      </c>
      <c r="I1002" s="183"/>
      <c r="J1002" s="156"/>
      <c r="K1002" s="80" t="e">
        <f t="shared" si="74"/>
        <v>#DIV/0!</v>
      </c>
      <c r="L1002" s="156"/>
    </row>
    <row r="1003" spans="1:12" ht="18.75" x14ac:dyDescent="0.3">
      <c r="A1003" s="152"/>
      <c r="B1003" s="153"/>
      <c r="C1003" s="195" t="str">
        <f t="shared" si="72"/>
        <v/>
      </c>
      <c r="D1003" s="154"/>
      <c r="E1003" s="154"/>
      <c r="F1003" s="153"/>
      <c r="G1003" s="153"/>
      <c r="H1003" s="101">
        <f t="shared" si="73"/>
        <v>0</v>
      </c>
      <c r="I1003" s="185"/>
      <c r="J1003" s="155"/>
      <c r="K1003" s="108" t="e">
        <f t="shared" si="74"/>
        <v>#DIV/0!</v>
      </c>
      <c r="L1003" s="155"/>
    </row>
    <row r="1004" spans="1:12" ht="18.75" x14ac:dyDescent="0.3">
      <c r="A1004" s="148"/>
      <c r="B1004" s="149"/>
      <c r="C1004" s="150" t="str">
        <f t="shared" si="72"/>
        <v/>
      </c>
      <c r="D1004" s="151"/>
      <c r="E1004" s="151"/>
      <c r="F1004" s="149"/>
      <c r="G1004" s="149"/>
      <c r="H1004" s="110">
        <f t="shared" si="73"/>
        <v>0</v>
      </c>
      <c r="I1004" s="183"/>
      <c r="J1004" s="156"/>
      <c r="K1004" s="80" t="e">
        <f t="shared" si="74"/>
        <v>#DIV/0!</v>
      </c>
      <c r="L1004" s="156"/>
    </row>
    <row r="1005" spans="1:12" ht="18.75" x14ac:dyDescent="0.3">
      <c r="A1005" s="152"/>
      <c r="B1005" s="153"/>
      <c r="C1005" s="195" t="str">
        <f t="shared" si="72"/>
        <v/>
      </c>
      <c r="D1005" s="154"/>
      <c r="E1005" s="154"/>
      <c r="F1005" s="153"/>
      <c r="G1005" s="153"/>
      <c r="H1005" s="101">
        <f t="shared" si="73"/>
        <v>0</v>
      </c>
      <c r="I1005" s="185"/>
      <c r="J1005" s="155"/>
      <c r="K1005" s="108" t="e">
        <f t="shared" si="74"/>
        <v>#DIV/0!</v>
      </c>
      <c r="L1005" s="155"/>
    </row>
    <row r="1006" spans="1:12" ht="18.75" x14ac:dyDescent="0.3">
      <c r="A1006" s="148"/>
      <c r="B1006" s="149"/>
      <c r="C1006" s="150" t="str">
        <f t="shared" si="72"/>
        <v/>
      </c>
      <c r="D1006" s="151"/>
      <c r="E1006" s="151"/>
      <c r="F1006" s="149"/>
      <c r="G1006" s="149"/>
      <c r="H1006" s="110">
        <f t="shared" si="73"/>
        <v>0</v>
      </c>
      <c r="I1006" s="183"/>
      <c r="J1006" s="156"/>
      <c r="K1006" s="80" t="e">
        <f t="shared" si="74"/>
        <v>#DIV/0!</v>
      </c>
      <c r="L1006" s="156"/>
    </row>
    <row r="1007" spans="1:12" ht="18.75" x14ac:dyDescent="0.3">
      <c r="A1007" s="152"/>
      <c r="B1007" s="153"/>
      <c r="C1007" s="195" t="str">
        <f t="shared" si="72"/>
        <v/>
      </c>
      <c r="D1007" s="154"/>
      <c r="E1007" s="154"/>
      <c r="F1007" s="153"/>
      <c r="G1007" s="153"/>
      <c r="H1007" s="101">
        <f t="shared" si="73"/>
        <v>0</v>
      </c>
      <c r="I1007" s="185"/>
      <c r="J1007" s="155"/>
      <c r="K1007" s="108" t="e">
        <f t="shared" si="74"/>
        <v>#DIV/0!</v>
      </c>
      <c r="L1007" s="155"/>
    </row>
    <row r="1008" spans="1:12" ht="18.75" x14ac:dyDescent="0.3">
      <c r="A1008" s="148"/>
      <c r="B1008" s="149"/>
      <c r="C1008" s="150" t="str">
        <f t="shared" si="72"/>
        <v/>
      </c>
      <c r="D1008" s="151"/>
      <c r="E1008" s="151"/>
      <c r="F1008" s="149"/>
      <c r="G1008" s="149"/>
      <c r="H1008" s="110">
        <f t="shared" si="73"/>
        <v>0</v>
      </c>
      <c r="I1008" s="183"/>
      <c r="J1008" s="156"/>
      <c r="K1008" s="80" t="e">
        <f t="shared" si="74"/>
        <v>#DIV/0!</v>
      </c>
      <c r="L1008" s="156"/>
    </row>
    <row r="1009" spans="1:12" ht="18.75" x14ac:dyDescent="0.3">
      <c r="A1009" s="152"/>
      <c r="B1009" s="153"/>
      <c r="C1009" s="195" t="str">
        <f t="shared" si="72"/>
        <v/>
      </c>
      <c r="D1009" s="154"/>
      <c r="E1009" s="154"/>
      <c r="F1009" s="153"/>
      <c r="G1009" s="153"/>
      <c r="H1009" s="101">
        <f t="shared" si="73"/>
        <v>0</v>
      </c>
      <c r="I1009" s="185"/>
      <c r="J1009" s="155"/>
      <c r="K1009" s="108" t="e">
        <f t="shared" si="74"/>
        <v>#DIV/0!</v>
      </c>
      <c r="L1009" s="155"/>
    </row>
    <row r="1010" spans="1:12" ht="18.75" x14ac:dyDescent="0.3">
      <c r="A1010" s="148"/>
      <c r="B1010" s="149"/>
      <c r="C1010" s="150" t="str">
        <f t="shared" si="72"/>
        <v/>
      </c>
      <c r="D1010" s="151"/>
      <c r="E1010" s="151"/>
      <c r="F1010" s="149"/>
      <c r="G1010" s="149"/>
      <c r="H1010" s="110">
        <f t="shared" si="73"/>
        <v>0</v>
      </c>
      <c r="I1010" s="183"/>
      <c r="J1010" s="156"/>
      <c r="K1010" s="80" t="e">
        <f t="shared" si="74"/>
        <v>#DIV/0!</v>
      </c>
      <c r="L1010" s="156"/>
    </row>
    <row r="1011" spans="1:12" ht="18.75" x14ac:dyDescent="0.3">
      <c r="A1011" s="152"/>
      <c r="B1011" s="153"/>
      <c r="C1011" s="195" t="str">
        <f t="shared" si="72"/>
        <v/>
      </c>
      <c r="D1011" s="154"/>
      <c r="E1011" s="154"/>
      <c r="F1011" s="153"/>
      <c r="G1011" s="153"/>
      <c r="H1011" s="101">
        <f t="shared" si="73"/>
        <v>0</v>
      </c>
      <c r="I1011" s="185"/>
      <c r="J1011" s="155"/>
      <c r="K1011" s="108" t="e">
        <f t="shared" si="74"/>
        <v>#DIV/0!</v>
      </c>
      <c r="L1011" s="155"/>
    </row>
    <row r="1012" spans="1:12" ht="18.75" x14ac:dyDescent="0.3">
      <c r="A1012" s="148"/>
      <c r="B1012" s="149"/>
      <c r="C1012" s="150" t="str">
        <f t="shared" si="72"/>
        <v/>
      </c>
      <c r="D1012" s="151"/>
      <c r="E1012" s="151"/>
      <c r="F1012" s="149"/>
      <c r="G1012" s="149"/>
      <c r="H1012" s="110">
        <f t="shared" si="73"/>
        <v>0</v>
      </c>
      <c r="I1012" s="183"/>
      <c r="J1012" s="156"/>
      <c r="K1012" s="80" t="e">
        <f t="shared" si="74"/>
        <v>#DIV/0!</v>
      </c>
      <c r="L1012" s="156"/>
    </row>
    <row r="1013" spans="1:12" ht="18.75" x14ac:dyDescent="0.3">
      <c r="A1013" s="90"/>
      <c r="B1013" s="90"/>
      <c r="C1013" s="90"/>
      <c r="D1013" s="90"/>
      <c r="E1013" s="301" t="str">
        <f>IF(C892="","Year 1 Total",CONCATENATE(C892, " Total"))</f>
        <v>Year 1 Total</v>
      </c>
      <c r="F1013" s="302"/>
      <c r="G1013" s="91">
        <f>SUM(G988:G999)</f>
        <v>0</v>
      </c>
      <c r="H1013" s="91">
        <f>SUM(H988:H999)</f>
        <v>0</v>
      </c>
      <c r="I1013" s="188">
        <f>SUM(I988:I999)</f>
        <v>0</v>
      </c>
      <c r="J1013" s="176">
        <f>SUM(J988:J999)</f>
        <v>0</v>
      </c>
      <c r="K1013" s="92"/>
      <c r="L1013" s="92">
        <f t="shared" ref="L1013" si="75">SUM(L988:L999)</f>
        <v>0</v>
      </c>
    </row>
    <row r="1014" spans="1:12" ht="18.75" x14ac:dyDescent="0.3">
      <c r="A1014" s="90"/>
      <c r="B1014" s="90"/>
      <c r="C1014" s="90"/>
      <c r="D1014" s="90"/>
      <c r="E1014" s="301" t="str">
        <f>IF(E986="","Year 2 Total",CONCATENATE(E986, " Total"))</f>
        <v>Year 2 Total</v>
      </c>
      <c r="F1014" s="302"/>
      <c r="G1014" s="91">
        <f>SUM(G1001:G1012)</f>
        <v>0</v>
      </c>
      <c r="H1014" s="91">
        <f>SUM(H1001:H1012)</f>
        <v>0</v>
      </c>
      <c r="I1014" s="188">
        <f>SUM(I1001:I1012)</f>
        <v>0</v>
      </c>
      <c r="J1014" s="176">
        <f>SUM(J1001:J1012)</f>
        <v>0</v>
      </c>
      <c r="K1014" s="92"/>
      <c r="L1014" s="92">
        <f t="shared" ref="L1014" si="76">SUM(L1001:L1012)</f>
        <v>0</v>
      </c>
    </row>
    <row r="1015" spans="1:12" ht="18.75" x14ac:dyDescent="0.3">
      <c r="A1015" s="83"/>
      <c r="B1015" s="83"/>
      <c r="C1015" s="83"/>
      <c r="D1015" s="83"/>
      <c r="E1015" s="83"/>
      <c r="F1015" s="83"/>
      <c r="G1015" s="83"/>
      <c r="I1015" s="298" t="str">
        <f>IF(C986="", "Year 1 Average",CONCATENATE(C986, " Average"))</f>
        <v>Year 1 Average</v>
      </c>
      <c r="J1015" s="299"/>
      <c r="K1015" s="109" t="e">
        <f>AVERAGE(K988:K999)</f>
        <v>#DIV/0!</v>
      </c>
    </row>
    <row r="1016" spans="1:12" ht="18.75" x14ac:dyDescent="0.3">
      <c r="A1016" s="83"/>
      <c r="B1016" s="83"/>
      <c r="C1016" s="83"/>
      <c r="G1016" s="83"/>
      <c r="I1016" s="298" t="str">
        <f>IF(E986="", "Year 2 Average",CONCATENATE(E986, " Average"))</f>
        <v>Year 2 Average</v>
      </c>
      <c r="J1016" s="299"/>
      <c r="K1016" s="92" t="e">
        <f>AVERAGE(K1001:K1012)</f>
        <v>#DIV/0!</v>
      </c>
    </row>
    <row r="1017" spans="1:12" x14ac:dyDescent="0.25">
      <c r="A1017" s="121"/>
      <c r="B1017" s="121"/>
      <c r="C1017" s="121"/>
      <c r="D1017" s="121"/>
      <c r="E1017" s="121"/>
      <c r="F1017" s="121"/>
      <c r="G1017" s="121"/>
      <c r="H1017" s="121"/>
      <c r="I1017" s="122"/>
      <c r="J1017" s="121"/>
      <c r="K1017" s="121"/>
      <c r="L1017" s="121"/>
    </row>
    <row r="1018" spans="1:12" x14ac:dyDescent="0.25">
      <c r="A1018" s="119"/>
      <c r="B1018" s="119"/>
      <c r="C1018" s="119"/>
      <c r="D1018" s="119"/>
      <c r="E1018" s="119"/>
      <c r="F1018" s="119"/>
      <c r="G1018" s="119"/>
      <c r="H1018" s="119"/>
      <c r="I1018" s="120"/>
      <c r="J1018" s="119"/>
      <c r="K1018" s="119"/>
      <c r="L1018" s="119"/>
    </row>
  </sheetData>
  <sheetProtection password="C893" sheet="1" objects="1" scenarios="1"/>
  <dataConsolidate/>
  <mergeCells count="101">
    <mergeCell ref="E1014:F1014"/>
    <mergeCell ref="I1015:J1015"/>
    <mergeCell ref="I1016:J1016"/>
    <mergeCell ref="I828:J828"/>
    <mergeCell ref="E919:F919"/>
    <mergeCell ref="E920:F920"/>
    <mergeCell ref="I921:J921"/>
    <mergeCell ref="I922:J922"/>
    <mergeCell ref="E1013:F1013"/>
    <mergeCell ref="E732:F732"/>
    <mergeCell ref="I733:J733"/>
    <mergeCell ref="I734:J734"/>
    <mergeCell ref="E825:F825"/>
    <mergeCell ref="E826:F826"/>
    <mergeCell ref="I827:J827"/>
    <mergeCell ref="I546:J546"/>
    <mergeCell ref="E637:F637"/>
    <mergeCell ref="E638:F638"/>
    <mergeCell ref="I639:J639"/>
    <mergeCell ref="I640:J640"/>
    <mergeCell ref="E731:F731"/>
    <mergeCell ref="E449:F449"/>
    <mergeCell ref="I450:J450"/>
    <mergeCell ref="I451:J451"/>
    <mergeCell ref="E543:F543"/>
    <mergeCell ref="E544:F544"/>
    <mergeCell ref="I545:J545"/>
    <mergeCell ref="I278:J278"/>
    <mergeCell ref="E355:F355"/>
    <mergeCell ref="E356:F356"/>
    <mergeCell ref="I357:J357"/>
    <mergeCell ref="I358:J358"/>
    <mergeCell ref="E448:F448"/>
    <mergeCell ref="E195:F195"/>
    <mergeCell ref="I196:J196"/>
    <mergeCell ref="I197:J197"/>
    <mergeCell ref="E275:F275"/>
    <mergeCell ref="E276:F276"/>
    <mergeCell ref="I277:J277"/>
    <mergeCell ref="A100:C100"/>
    <mergeCell ref="A133:B133"/>
    <mergeCell ref="A134:B134"/>
    <mergeCell ref="A135:C135"/>
    <mergeCell ref="A147:C147"/>
    <mergeCell ref="E194:F194"/>
    <mergeCell ref="B53:F53"/>
    <mergeCell ref="A56:F59"/>
    <mergeCell ref="A62:F62"/>
    <mergeCell ref="A86:B86"/>
    <mergeCell ref="A87:B87"/>
    <mergeCell ref="A88:C88"/>
    <mergeCell ref="B35:F35"/>
    <mergeCell ref="B36:F36"/>
    <mergeCell ref="B37:F37"/>
    <mergeCell ref="A40:F44"/>
    <mergeCell ref="A47:F47"/>
    <mergeCell ref="A48:F48"/>
    <mergeCell ref="B29:F29"/>
    <mergeCell ref="B30:F30"/>
    <mergeCell ref="B31:F31"/>
    <mergeCell ref="B32:F32"/>
    <mergeCell ref="B33:F33"/>
    <mergeCell ref="B34:F34"/>
    <mergeCell ref="A15:B15"/>
    <mergeCell ref="C15:D15"/>
    <mergeCell ref="C16:F16"/>
    <mergeCell ref="A17:A18"/>
    <mergeCell ref="A21:B21"/>
    <mergeCell ref="A22:F26"/>
    <mergeCell ref="A11:F11"/>
    <mergeCell ref="D12:E12"/>
    <mergeCell ref="D13:E13"/>
    <mergeCell ref="A14:B14"/>
    <mergeCell ref="C14:D14"/>
    <mergeCell ref="G14:H14"/>
    <mergeCell ref="A9:B9"/>
    <mergeCell ref="C9:D9"/>
    <mergeCell ref="E9:F9"/>
    <mergeCell ref="A10:B10"/>
    <mergeCell ref="C10:D10"/>
    <mergeCell ref="E10:F10"/>
    <mergeCell ref="A8:B8"/>
    <mergeCell ref="C8:D8"/>
    <mergeCell ref="E8:F8"/>
    <mergeCell ref="A5:B5"/>
    <mergeCell ref="C5:D5"/>
    <mergeCell ref="E5:F5"/>
    <mergeCell ref="A6:B6"/>
    <mergeCell ref="C6:D6"/>
    <mergeCell ref="E6:F6"/>
    <mergeCell ref="A1:F1"/>
    <mergeCell ref="A2:F2"/>
    <mergeCell ref="A3:B3"/>
    <mergeCell ref="C3:D3"/>
    <mergeCell ref="E3:F3"/>
    <mergeCell ref="A4:B4"/>
    <mergeCell ref="C4:D4"/>
    <mergeCell ref="E4:F4"/>
    <mergeCell ref="A7:B7"/>
    <mergeCell ref="C7:D7"/>
    <mergeCell ref="E7:F7"/>
  </mergeCells>
  <conditionalFormatting sqref="A8:B8 B18:E18 C4:D4 C6:D6 C19:E19">
    <cfRule type="cellIs" dxfId="139" priority="35" operator="notEqual">
      <formula>""</formula>
    </cfRule>
  </conditionalFormatting>
  <conditionalFormatting sqref="B33:F37">
    <cfRule type="cellIs" dxfId="138" priority="34" operator="notEqual">
      <formula>""</formula>
    </cfRule>
  </conditionalFormatting>
  <conditionalFormatting sqref="B53:F53 C52:F52">
    <cfRule type="cellIs" dxfId="137" priority="33" operator="notEqual">
      <formula>""</formula>
    </cfRule>
  </conditionalFormatting>
  <conditionalFormatting sqref="H167">
    <cfRule type="cellIs" dxfId="136" priority="32" operator="notEqual">
      <formula>""</formula>
    </cfRule>
  </conditionalFormatting>
  <conditionalFormatting sqref="H248">
    <cfRule type="cellIs" dxfId="135" priority="31" operator="notEqual">
      <formula>""</formula>
    </cfRule>
  </conditionalFormatting>
  <conditionalFormatting sqref="H328">
    <cfRule type="cellIs" dxfId="134" priority="30" operator="notEqual">
      <formula>""</formula>
    </cfRule>
  </conditionalFormatting>
  <conditionalFormatting sqref="H421">
    <cfRule type="cellIs" dxfId="133" priority="29" operator="notEqual">
      <formula>""</formula>
    </cfRule>
  </conditionalFormatting>
  <conditionalFormatting sqref="H516">
    <cfRule type="cellIs" dxfId="132" priority="28" operator="notEqual">
      <formula>""</formula>
    </cfRule>
  </conditionalFormatting>
  <conditionalFormatting sqref="H704">
    <cfRule type="cellIs" dxfId="131" priority="27" operator="notEqual">
      <formula>""</formula>
    </cfRule>
  </conditionalFormatting>
  <conditionalFormatting sqref="H798">
    <cfRule type="cellIs" dxfId="130" priority="26" operator="notEqual">
      <formula>""</formula>
    </cfRule>
  </conditionalFormatting>
  <conditionalFormatting sqref="H892">
    <cfRule type="cellIs" dxfId="129" priority="25" operator="notEqual">
      <formula>""</formula>
    </cfRule>
  </conditionalFormatting>
  <conditionalFormatting sqref="H986">
    <cfRule type="cellIs" dxfId="128" priority="24" operator="notEqual">
      <formula>""</formula>
    </cfRule>
  </conditionalFormatting>
  <conditionalFormatting sqref="H610">
    <cfRule type="cellIs" dxfId="127" priority="23" operator="notEqual">
      <formula>""</formula>
    </cfRule>
  </conditionalFormatting>
  <conditionalFormatting sqref="A4:B4">
    <cfRule type="cellIs" dxfId="126" priority="22" operator="notEqual">
      <formula>""</formula>
    </cfRule>
  </conditionalFormatting>
  <conditionalFormatting sqref="E4:F4">
    <cfRule type="cellIs" dxfId="125" priority="3" operator="equal">
      <formula>""</formula>
    </cfRule>
    <cfRule type="cellIs" dxfId="124" priority="4" operator="lessThanOrEqual">
      <formula>35431</formula>
    </cfRule>
    <cfRule type="cellIs" dxfId="123" priority="21" operator="notEqual">
      <formula>""</formula>
    </cfRule>
  </conditionalFormatting>
  <conditionalFormatting sqref="A6:B6">
    <cfRule type="cellIs" dxfId="122" priority="20" operator="notEqual">
      <formula>""</formula>
    </cfRule>
  </conditionalFormatting>
  <conditionalFormatting sqref="E6:F6">
    <cfRule type="cellIs" dxfId="121" priority="19" operator="notEqual">
      <formula>""</formula>
    </cfRule>
  </conditionalFormatting>
  <conditionalFormatting sqref="C8:D8">
    <cfRule type="cellIs" dxfId="120" priority="18" operator="notEqual">
      <formula>""</formula>
    </cfRule>
  </conditionalFormatting>
  <conditionalFormatting sqref="E8:F8">
    <cfRule type="cellIs" dxfId="119" priority="1" operator="equal">
      <formula>""</formula>
    </cfRule>
    <cfRule type="cellIs" dxfId="118" priority="2" operator="greaterThan">
      <formula>1839</formula>
    </cfRule>
    <cfRule type="cellIs" dxfId="117" priority="17" operator="lessThan">
      <formula>1840</formula>
    </cfRule>
  </conditionalFormatting>
  <conditionalFormatting sqref="A13:F13">
    <cfRule type="cellIs" dxfId="116" priority="16" operator="notEqual">
      <formula>""</formula>
    </cfRule>
  </conditionalFormatting>
  <conditionalFormatting sqref="A15:F15">
    <cfRule type="cellIs" dxfId="115" priority="15" operator="notEqual">
      <formula>""</formula>
    </cfRule>
  </conditionalFormatting>
  <conditionalFormatting sqref="B19">
    <cfRule type="cellIs" dxfId="114" priority="14" operator="notEqual">
      <formula>""</formula>
    </cfRule>
  </conditionalFormatting>
  <conditionalFormatting sqref="A30:F30 B31:F32">
    <cfRule type="cellIs" dxfId="113" priority="13" operator="notEqual">
      <formula>""</formula>
    </cfRule>
  </conditionalFormatting>
  <conditionalFormatting sqref="A52:B52">
    <cfRule type="cellIs" dxfId="112" priority="12" operator="notEqual">
      <formula>""</formula>
    </cfRule>
  </conditionalFormatting>
  <conditionalFormatting sqref="A10:B10">
    <cfRule type="cellIs" dxfId="111" priority="11" operator="notEqual">
      <formula>""</formula>
    </cfRule>
  </conditionalFormatting>
  <conditionalFormatting sqref="C10:D10">
    <cfRule type="cellIs" dxfId="110" priority="10" operator="notEqual">
      <formula>""</formula>
    </cfRule>
  </conditionalFormatting>
  <conditionalFormatting sqref="E10:F10">
    <cfRule type="cellIs" dxfId="109" priority="9" operator="notEqual">
      <formula>""</formula>
    </cfRule>
  </conditionalFormatting>
  <conditionalFormatting sqref="A40">
    <cfRule type="cellIs" dxfId="108" priority="8" operator="notEqual">
      <formula>""</formula>
    </cfRule>
  </conditionalFormatting>
  <conditionalFormatting sqref="A22">
    <cfRule type="cellIs" dxfId="107" priority="7" operator="notEqual">
      <formula>""</formula>
    </cfRule>
  </conditionalFormatting>
  <conditionalFormatting sqref="A56">
    <cfRule type="cellIs" dxfId="106" priority="6" operator="notEqual">
      <formula>""</formula>
    </cfRule>
  </conditionalFormatting>
  <conditionalFormatting sqref="A31:A37">
    <cfRule type="cellIs" dxfId="105" priority="5" operator="notEqual">
      <formula>""</formula>
    </cfRule>
  </conditionalFormatting>
  <dataValidations count="8">
    <dataValidation type="whole" allowBlank="1" showInputMessage="1" showErrorMessage="1" errorTitle="Year Built Error" error="Year Built must be numeric." sqref="E8:F8">
      <formula1>1000</formula1>
      <formula2>9999</formula2>
    </dataValidation>
    <dataValidation type="decimal" operator="greaterThan" allowBlank="1" showInputMessage="1" showErrorMessage="1" errorTitle="Population Error" error="Population must be numeric." sqref="C8:D8">
      <formula1>0</formula1>
    </dataValidation>
    <dataValidation type="decimal" operator="greaterThan" allowBlank="1" showInputMessage="1" showErrorMessage="1" errorTitle="Square Footage" error="Square Footage must numeric." sqref="E6:F6">
      <formula1>0</formula1>
    </dataValidation>
    <dataValidation type="list" allowBlank="1" showInputMessage="1" showErrorMessage="1" sqref="C4:D4">
      <formula1>FacilityOwnedByList</formula1>
    </dataValidation>
    <dataValidation type="list" allowBlank="1" showInputMessage="1" showErrorMessage="1" sqref="C6:D6">
      <formula1>BuildingUsageList</formula1>
    </dataValidation>
    <dataValidation type="list" allowBlank="1" showInputMessage="1" showErrorMessage="1" sqref="E15">
      <formula1>StateList</formula1>
    </dataValidation>
    <dataValidation type="list" allowBlank="1" showInputMessage="1" showErrorMessage="1" sqref="A8:B8">
      <formula1>BuildingTypeList</formula1>
    </dataValidation>
    <dataValidation type="whole" allowBlank="1" showInputMessage="1" showErrorMessage="1" sqref="E9">
      <formula1>1000</formula1>
      <formula2>9999</formula2>
    </dataValidation>
  </dataValidations>
  <pageMargins left="0.7" right="0.7" top="0.7" bottom="0.7" header="0.3" footer="0.3"/>
  <pageSetup scale="42" orientation="landscape" horizontalDpi="4294967293" verticalDpi="4294967293" r:id="rId1"/>
  <headerFooter>
    <oddHeader>&amp;CFile: &amp;F    ::    Sheet: &amp;A&amp;R&amp;P  of  &amp;N</oddHeader>
  </headerFooter>
  <rowBreaks count="22" manualBreakCount="22">
    <brk id="61" max="11" man="1"/>
    <brk id="112" max="11" man="1"/>
    <brk id="159" max="11" man="1"/>
    <brk id="199" max="11" man="1"/>
    <brk id="244" max="11" man="1"/>
    <brk id="279" max="11" man="1"/>
    <brk id="325" max="11" man="1"/>
    <brk id="360" max="11" man="1"/>
    <brk id="418" max="11" man="1"/>
    <brk id="454" max="11" man="1"/>
    <brk id="513" max="11" man="1"/>
    <brk id="548" max="11" man="1"/>
    <brk id="606" max="11" man="1"/>
    <brk id="642" max="11" man="1"/>
    <brk id="701" max="11" man="1"/>
    <brk id="736" max="11" man="1"/>
    <brk id="795" max="11" man="1"/>
    <brk id="830" max="11" man="1"/>
    <brk id="889" max="11" man="1"/>
    <brk id="924" max="11" man="1"/>
    <brk id="983" max="11" man="1"/>
    <brk id="1018" max="1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8"/>
  <sheetViews>
    <sheetView zoomScale="90" zoomScaleNormal="90" zoomScaleSheetLayoutView="30" zoomScalePageLayoutView="90" workbookViewId="0">
      <selection activeCell="I8" sqref="I8"/>
    </sheetView>
  </sheetViews>
  <sheetFormatPr defaultColWidth="8.85546875" defaultRowHeight="15" x14ac:dyDescent="0.25"/>
  <cols>
    <col min="1" max="1" width="22.140625" style="191" customWidth="1"/>
    <col min="2" max="2" width="16" style="191" customWidth="1"/>
    <col min="3" max="3" width="17.28515625" style="191" customWidth="1"/>
    <col min="4" max="4" width="19.7109375" style="191" customWidth="1"/>
    <col min="5" max="5" width="17.85546875" style="191" customWidth="1"/>
    <col min="6" max="6" width="23" style="191" customWidth="1"/>
    <col min="7" max="7" width="31.28515625" style="191" customWidth="1"/>
    <col min="8" max="8" width="27.140625" style="191" bestFit="1" customWidth="1"/>
    <col min="9" max="9" width="22.140625" style="82" bestFit="1" customWidth="1"/>
    <col min="10" max="10" width="23.85546875" style="191" bestFit="1" customWidth="1"/>
    <col min="11" max="11" width="23.42578125" style="191" bestFit="1" customWidth="1"/>
    <col min="12" max="12" width="20" style="191" bestFit="1" customWidth="1"/>
    <col min="13" max="13" width="18.140625" style="191" customWidth="1"/>
    <col min="14" max="14" width="5.42578125" style="191" customWidth="1"/>
    <col min="15" max="15" width="23.7109375" style="191" customWidth="1"/>
    <col min="16" max="16" width="19.28515625" style="191" bestFit="1" customWidth="1"/>
    <col min="17" max="17" width="21.42578125" style="191" bestFit="1" customWidth="1"/>
    <col min="18" max="18" width="17.140625" style="191" bestFit="1" customWidth="1"/>
    <col min="19" max="16384" width="8.85546875" style="191"/>
  </cols>
  <sheetData>
    <row r="1" spans="1:9" ht="20.100000000000001" customHeight="1" x14ac:dyDescent="0.35">
      <c r="A1" s="216" t="s">
        <v>20</v>
      </c>
      <c r="B1" s="217"/>
      <c r="C1" s="217"/>
      <c r="D1" s="217"/>
      <c r="E1" s="217"/>
      <c r="F1" s="218"/>
      <c r="H1" s="67"/>
    </row>
    <row r="2" spans="1:9" ht="20.100000000000001" customHeight="1" x14ac:dyDescent="0.3">
      <c r="A2" s="219" t="s">
        <v>21</v>
      </c>
      <c r="B2" s="220"/>
      <c r="C2" s="220"/>
      <c r="D2" s="220"/>
      <c r="E2" s="220"/>
      <c r="F2" s="221"/>
      <c r="H2" s="67"/>
    </row>
    <row r="3" spans="1:9" s="83" customFormat="1" ht="19.5" customHeight="1" x14ac:dyDescent="0.3">
      <c r="A3" s="222" t="s">
        <v>210</v>
      </c>
      <c r="B3" s="223"/>
      <c r="C3" s="228" t="s">
        <v>70</v>
      </c>
      <c r="D3" s="229"/>
      <c r="E3" s="230" t="str">
        <f>IF(Date&gt;35431,"Date (mm/dd/yyyy)","Date (mm/dd/yyyy) - Post 1996")</f>
        <v>Date (mm/dd/yyyy) - Post 1996</v>
      </c>
      <c r="F3" s="231"/>
      <c r="I3" s="76"/>
    </row>
    <row r="4" spans="1:9" s="90" customFormat="1" ht="22.5" customHeight="1" x14ac:dyDescent="0.3">
      <c r="A4" s="224"/>
      <c r="B4" s="225"/>
      <c r="C4" s="234"/>
      <c r="D4" s="235"/>
      <c r="E4" s="232"/>
      <c r="F4" s="233"/>
    </row>
    <row r="5" spans="1:9" s="83" customFormat="1" ht="18.75" customHeight="1" x14ac:dyDescent="0.3">
      <c r="A5" s="222" t="s">
        <v>209</v>
      </c>
      <c r="B5" s="223"/>
      <c r="C5" s="226" t="s">
        <v>55</v>
      </c>
      <c r="D5" s="223"/>
      <c r="E5" s="226" t="s">
        <v>39</v>
      </c>
      <c r="F5" s="227"/>
      <c r="H5" s="67"/>
      <c r="I5" s="76"/>
    </row>
    <row r="6" spans="1:9" s="83" customFormat="1" ht="23.25" customHeight="1" x14ac:dyDescent="0.3">
      <c r="A6" s="224"/>
      <c r="B6" s="225"/>
      <c r="C6" s="287"/>
      <c r="D6" s="280"/>
      <c r="E6" s="294"/>
      <c r="F6" s="295"/>
      <c r="H6" s="67"/>
      <c r="I6" s="76"/>
    </row>
    <row r="7" spans="1:9" s="83" customFormat="1" ht="20.100000000000001" customHeight="1" x14ac:dyDescent="0.3">
      <c r="A7" s="291" t="s">
        <v>72</v>
      </c>
      <c r="B7" s="292"/>
      <c r="C7" s="293" t="s">
        <v>23</v>
      </c>
      <c r="D7" s="293"/>
      <c r="E7" s="245" t="str">
        <f>IF(YearBuilt&gt;1839,"Year Built","Year Built - Post 1839")</f>
        <v>Year Built - Post 1839</v>
      </c>
      <c r="F7" s="284"/>
      <c r="H7" s="126" t="s">
        <v>194</v>
      </c>
      <c r="I7" s="141">
        <v>3.3</v>
      </c>
    </row>
    <row r="8" spans="1:9" s="83" customFormat="1" ht="21.75" customHeight="1" x14ac:dyDescent="0.3">
      <c r="A8" s="288"/>
      <c r="B8" s="280"/>
      <c r="C8" s="279"/>
      <c r="D8" s="280"/>
      <c r="E8" s="289"/>
      <c r="F8" s="290"/>
      <c r="I8" s="76"/>
    </row>
    <row r="9" spans="1:9" s="83" customFormat="1" ht="21.75" customHeight="1" x14ac:dyDescent="0.3">
      <c r="A9" s="281" t="s">
        <v>138</v>
      </c>
      <c r="B9" s="282"/>
      <c r="C9" s="283" t="s">
        <v>137</v>
      </c>
      <c r="D9" s="283"/>
      <c r="E9" s="285" t="s">
        <v>139</v>
      </c>
      <c r="F9" s="286"/>
      <c r="I9" s="76"/>
    </row>
    <row r="10" spans="1:9" s="83" customFormat="1" ht="21.75" customHeight="1" thickBot="1" x14ac:dyDescent="0.35">
      <c r="A10" s="279"/>
      <c r="B10" s="280"/>
      <c r="C10" s="279"/>
      <c r="D10" s="280"/>
      <c r="E10" s="277"/>
      <c r="F10" s="278"/>
      <c r="I10" s="76"/>
    </row>
    <row r="11" spans="1:9" s="83" customFormat="1" ht="19.5" customHeight="1" x14ac:dyDescent="0.3">
      <c r="A11" s="242" t="s">
        <v>52</v>
      </c>
      <c r="B11" s="243"/>
      <c r="C11" s="243"/>
      <c r="D11" s="243"/>
      <c r="E11" s="243"/>
      <c r="F11" s="244"/>
      <c r="I11" s="76"/>
    </row>
    <row r="12" spans="1:9" s="83" customFormat="1" ht="19.5" customHeight="1" x14ac:dyDescent="0.3">
      <c r="A12" s="212" t="s">
        <v>50</v>
      </c>
      <c r="B12" s="210" t="s">
        <v>51</v>
      </c>
      <c r="C12" s="77" t="s">
        <v>140</v>
      </c>
      <c r="D12" s="245" t="s">
        <v>24</v>
      </c>
      <c r="E12" s="245"/>
      <c r="F12" s="211" t="s">
        <v>25</v>
      </c>
      <c r="I12" s="76"/>
    </row>
    <row r="13" spans="1:9" s="83" customFormat="1" ht="22.5" customHeight="1" x14ac:dyDescent="0.3">
      <c r="A13" s="142"/>
      <c r="B13" s="129"/>
      <c r="C13" s="130"/>
      <c r="D13" s="252"/>
      <c r="E13" s="253"/>
      <c r="F13" s="134"/>
      <c r="I13" s="76"/>
    </row>
    <row r="14" spans="1:9" s="83" customFormat="1" ht="22.5" customHeight="1" x14ac:dyDescent="0.3">
      <c r="A14" s="246" t="s">
        <v>141</v>
      </c>
      <c r="B14" s="245"/>
      <c r="C14" s="245" t="s">
        <v>142</v>
      </c>
      <c r="D14" s="245"/>
      <c r="E14" s="210" t="s">
        <v>143</v>
      </c>
      <c r="F14" s="211" t="s">
        <v>144</v>
      </c>
      <c r="G14" s="237"/>
      <c r="H14" s="238"/>
      <c r="I14" s="76"/>
    </row>
    <row r="15" spans="1:9" s="83" customFormat="1" ht="22.5" customHeight="1" thickBot="1" x14ac:dyDescent="0.35">
      <c r="A15" s="256"/>
      <c r="B15" s="257"/>
      <c r="C15" s="254"/>
      <c r="D15" s="255"/>
      <c r="E15" s="213"/>
      <c r="F15" s="131"/>
      <c r="I15" s="76"/>
    </row>
    <row r="16" spans="1:9" s="83" customFormat="1" ht="22.5" customHeight="1" x14ac:dyDescent="0.3">
      <c r="A16" s="55"/>
      <c r="B16" s="53"/>
      <c r="C16" s="247"/>
      <c r="D16" s="248"/>
      <c r="E16" s="248"/>
      <c r="F16" s="249"/>
      <c r="I16" s="76"/>
    </row>
    <row r="17" spans="1:9" s="83" customFormat="1" ht="42" customHeight="1" x14ac:dyDescent="0.3">
      <c r="A17" s="250" t="s">
        <v>40</v>
      </c>
      <c r="B17" s="210" t="s">
        <v>26</v>
      </c>
      <c r="C17" s="210" t="s">
        <v>27</v>
      </c>
      <c r="D17" s="47" t="s">
        <v>28</v>
      </c>
      <c r="E17" s="210" t="s">
        <v>29</v>
      </c>
      <c r="F17" s="124"/>
      <c r="I17" s="76"/>
    </row>
    <row r="18" spans="1:9" s="83" customFormat="1" ht="25.5" customHeight="1" x14ac:dyDescent="0.3">
      <c r="A18" s="251"/>
      <c r="B18" s="132"/>
      <c r="C18" s="132"/>
      <c r="D18" s="132"/>
      <c r="E18" s="132"/>
      <c r="F18" s="125" t="s">
        <v>22</v>
      </c>
      <c r="I18" s="76"/>
    </row>
    <row r="19" spans="1:9" s="83" customFormat="1" ht="56.25" customHeight="1" x14ac:dyDescent="0.3">
      <c r="A19" s="212" t="s">
        <v>41</v>
      </c>
      <c r="B19" s="132"/>
      <c r="C19" s="132"/>
      <c r="D19" s="132"/>
      <c r="E19" s="198"/>
      <c r="F19" s="125" t="s">
        <v>22</v>
      </c>
      <c r="I19" s="76"/>
    </row>
    <row r="20" spans="1:9" s="83" customFormat="1" ht="22.5" customHeight="1" x14ac:dyDescent="0.3">
      <c r="A20" s="111"/>
      <c r="B20" s="112"/>
      <c r="C20" s="112"/>
      <c r="D20" s="112"/>
      <c r="E20" s="112"/>
      <c r="F20" s="113"/>
      <c r="I20" s="76"/>
    </row>
    <row r="21" spans="1:9" s="83" customFormat="1" ht="22.5" customHeight="1" x14ac:dyDescent="0.3">
      <c r="A21" s="267" t="s">
        <v>193</v>
      </c>
      <c r="B21" s="268"/>
      <c r="C21" s="112"/>
      <c r="D21" s="112"/>
      <c r="E21" s="112"/>
      <c r="F21" s="113"/>
      <c r="I21" s="76"/>
    </row>
    <row r="22" spans="1:9" s="83" customFormat="1" ht="22.5" customHeight="1" x14ac:dyDescent="0.3">
      <c r="A22" s="258"/>
      <c r="B22" s="259"/>
      <c r="C22" s="259"/>
      <c r="D22" s="259"/>
      <c r="E22" s="259"/>
      <c r="F22" s="260"/>
      <c r="I22" s="76"/>
    </row>
    <row r="23" spans="1:9" s="83" customFormat="1" ht="22.5" customHeight="1" x14ac:dyDescent="0.3">
      <c r="A23" s="261"/>
      <c r="B23" s="262"/>
      <c r="C23" s="262"/>
      <c r="D23" s="262"/>
      <c r="E23" s="262"/>
      <c r="F23" s="263"/>
      <c r="I23" s="76"/>
    </row>
    <row r="24" spans="1:9" s="83" customFormat="1" ht="22.5" customHeight="1" x14ac:dyDescent="0.3">
      <c r="A24" s="261"/>
      <c r="B24" s="262"/>
      <c r="C24" s="262"/>
      <c r="D24" s="262"/>
      <c r="E24" s="262"/>
      <c r="F24" s="263"/>
      <c r="I24" s="76"/>
    </row>
    <row r="25" spans="1:9" s="83" customFormat="1" ht="22.5" customHeight="1" x14ac:dyDescent="0.3">
      <c r="A25" s="261"/>
      <c r="B25" s="262"/>
      <c r="C25" s="262"/>
      <c r="D25" s="262"/>
      <c r="E25" s="262"/>
      <c r="F25" s="263"/>
      <c r="I25" s="76"/>
    </row>
    <row r="26" spans="1:9" s="83" customFormat="1" ht="22.5" customHeight="1" x14ac:dyDescent="0.3">
      <c r="A26" s="264"/>
      <c r="B26" s="265"/>
      <c r="C26" s="265"/>
      <c r="D26" s="265"/>
      <c r="E26" s="265"/>
      <c r="F26" s="266"/>
      <c r="I26" s="76"/>
    </row>
    <row r="27" spans="1:9" s="83" customFormat="1" ht="22.5" customHeight="1" x14ac:dyDescent="0.3">
      <c r="A27" s="111"/>
      <c r="B27" s="112"/>
      <c r="C27" s="112"/>
      <c r="D27" s="112"/>
      <c r="E27" s="112"/>
      <c r="F27" s="113"/>
      <c r="I27" s="76"/>
    </row>
    <row r="28" spans="1:9" s="83" customFormat="1" ht="22.5" customHeight="1" thickBot="1" x14ac:dyDescent="0.35">
      <c r="A28" s="143" t="s">
        <v>156</v>
      </c>
      <c r="B28" s="72"/>
      <c r="C28" s="51"/>
      <c r="D28" s="51"/>
      <c r="E28" s="112"/>
      <c r="F28" s="113"/>
      <c r="I28" s="76"/>
    </row>
    <row r="29" spans="1:9" s="83" customFormat="1" ht="22.5" customHeight="1" thickBot="1" x14ac:dyDescent="0.35">
      <c r="A29" s="116" t="s">
        <v>164</v>
      </c>
      <c r="B29" s="239" t="s">
        <v>157</v>
      </c>
      <c r="C29" s="240"/>
      <c r="D29" s="240"/>
      <c r="E29" s="240"/>
      <c r="F29" s="241"/>
      <c r="I29" s="76"/>
    </row>
    <row r="30" spans="1:9" s="83" customFormat="1" ht="22.5" customHeight="1" x14ac:dyDescent="0.3">
      <c r="A30" s="207"/>
      <c r="B30" s="269"/>
      <c r="C30" s="269"/>
      <c r="D30" s="269"/>
      <c r="E30" s="269"/>
      <c r="F30" s="270"/>
      <c r="I30" s="76"/>
    </row>
    <row r="31" spans="1:9" s="83" customFormat="1" ht="22.5" customHeight="1" x14ac:dyDescent="0.3">
      <c r="A31" s="207"/>
      <c r="B31" s="269"/>
      <c r="C31" s="269"/>
      <c r="D31" s="269"/>
      <c r="E31" s="269"/>
      <c r="F31" s="270"/>
      <c r="I31" s="76"/>
    </row>
    <row r="32" spans="1:9" s="83" customFormat="1" ht="22.5" customHeight="1" x14ac:dyDescent="0.3">
      <c r="A32" s="207"/>
      <c r="B32" s="269"/>
      <c r="C32" s="269"/>
      <c r="D32" s="269"/>
      <c r="E32" s="269"/>
      <c r="F32" s="270"/>
      <c r="I32" s="76"/>
    </row>
    <row r="33" spans="1:9" s="83" customFormat="1" ht="22.5" customHeight="1" x14ac:dyDescent="0.3">
      <c r="A33" s="207"/>
      <c r="B33" s="269"/>
      <c r="C33" s="269"/>
      <c r="D33" s="269"/>
      <c r="E33" s="269"/>
      <c r="F33" s="270"/>
      <c r="I33" s="76"/>
    </row>
    <row r="34" spans="1:9" s="83" customFormat="1" ht="22.5" customHeight="1" x14ac:dyDescent="0.3">
      <c r="A34" s="207"/>
      <c r="B34" s="269"/>
      <c r="C34" s="269"/>
      <c r="D34" s="269"/>
      <c r="E34" s="269"/>
      <c r="F34" s="270"/>
      <c r="I34" s="76"/>
    </row>
    <row r="35" spans="1:9" s="83" customFormat="1" ht="22.5" customHeight="1" x14ac:dyDescent="0.3">
      <c r="A35" s="207"/>
      <c r="B35" s="269"/>
      <c r="C35" s="269"/>
      <c r="D35" s="269"/>
      <c r="E35" s="269"/>
      <c r="F35" s="270"/>
      <c r="I35" s="76"/>
    </row>
    <row r="36" spans="1:9" s="83" customFormat="1" ht="22.5" customHeight="1" x14ac:dyDescent="0.3">
      <c r="A36" s="207"/>
      <c r="B36" s="269"/>
      <c r="C36" s="269"/>
      <c r="D36" s="269"/>
      <c r="E36" s="269"/>
      <c r="F36" s="270"/>
      <c r="I36" s="76"/>
    </row>
    <row r="37" spans="1:9" s="83" customFormat="1" ht="22.5" customHeight="1" x14ac:dyDescent="0.3">
      <c r="A37" s="207"/>
      <c r="B37" s="269"/>
      <c r="C37" s="269"/>
      <c r="D37" s="269"/>
      <c r="E37" s="269"/>
      <c r="F37" s="270"/>
      <c r="I37" s="76"/>
    </row>
    <row r="38" spans="1:9" s="83" customFormat="1" ht="22.5" customHeight="1" x14ac:dyDescent="0.3">
      <c r="A38" s="117"/>
      <c r="B38" s="114"/>
      <c r="C38" s="114"/>
      <c r="D38" s="114"/>
      <c r="E38" s="114"/>
      <c r="F38" s="115"/>
      <c r="I38" s="76"/>
    </row>
    <row r="39" spans="1:9" s="83" customFormat="1" ht="22.5" customHeight="1" x14ac:dyDescent="0.3">
      <c r="A39" s="189" t="s">
        <v>195</v>
      </c>
      <c r="B39" s="114"/>
      <c r="C39" s="114"/>
      <c r="D39" s="114"/>
      <c r="E39" s="114"/>
      <c r="F39" s="115"/>
      <c r="I39" s="76"/>
    </row>
    <row r="40" spans="1:9" s="83" customFormat="1" ht="22.5" customHeight="1" x14ac:dyDescent="0.3">
      <c r="A40" s="258"/>
      <c r="B40" s="259"/>
      <c r="C40" s="259"/>
      <c r="D40" s="259"/>
      <c r="E40" s="259"/>
      <c r="F40" s="260"/>
      <c r="I40" s="76"/>
    </row>
    <row r="41" spans="1:9" s="83" customFormat="1" ht="22.5" customHeight="1" x14ac:dyDescent="0.3">
      <c r="A41" s="261"/>
      <c r="B41" s="262"/>
      <c r="C41" s="262"/>
      <c r="D41" s="262"/>
      <c r="E41" s="262"/>
      <c r="F41" s="263"/>
      <c r="I41" s="76"/>
    </row>
    <row r="42" spans="1:9" s="83" customFormat="1" ht="22.5" customHeight="1" x14ac:dyDescent="0.3">
      <c r="A42" s="261"/>
      <c r="B42" s="262"/>
      <c r="C42" s="262"/>
      <c r="D42" s="262"/>
      <c r="E42" s="262"/>
      <c r="F42" s="263"/>
      <c r="I42" s="76"/>
    </row>
    <row r="43" spans="1:9" s="83" customFormat="1" ht="22.5" customHeight="1" x14ac:dyDescent="0.3">
      <c r="A43" s="261"/>
      <c r="B43" s="262"/>
      <c r="C43" s="262"/>
      <c r="D43" s="262"/>
      <c r="E43" s="262"/>
      <c r="F43" s="263"/>
      <c r="I43" s="76"/>
    </row>
    <row r="44" spans="1:9" s="83" customFormat="1" ht="22.5" customHeight="1" x14ac:dyDescent="0.3">
      <c r="A44" s="264"/>
      <c r="B44" s="265"/>
      <c r="C44" s="265"/>
      <c r="D44" s="265"/>
      <c r="E44" s="265"/>
      <c r="F44" s="266"/>
      <c r="I44" s="76"/>
    </row>
    <row r="45" spans="1:9" s="83" customFormat="1" ht="20.100000000000001" customHeight="1" x14ac:dyDescent="0.3">
      <c r="A45" s="50"/>
      <c r="B45" s="51"/>
      <c r="C45" s="51"/>
      <c r="D45" s="51"/>
      <c r="E45" s="51"/>
      <c r="F45" s="52"/>
      <c r="I45" s="76"/>
    </row>
    <row r="46" spans="1:9" s="83" customFormat="1" ht="21.75" customHeight="1" x14ac:dyDescent="0.3">
      <c r="A46" s="45" t="s">
        <v>30</v>
      </c>
      <c r="B46" s="53"/>
      <c r="C46" s="53"/>
      <c r="D46" s="53"/>
      <c r="E46" s="53"/>
      <c r="F46" s="54"/>
      <c r="I46" s="76"/>
    </row>
    <row r="47" spans="1:9" s="83" customFormat="1" ht="46.5" customHeight="1" x14ac:dyDescent="0.3">
      <c r="A47" s="274" t="s">
        <v>38</v>
      </c>
      <c r="B47" s="275"/>
      <c r="C47" s="275"/>
      <c r="D47" s="275"/>
      <c r="E47" s="275"/>
      <c r="F47" s="276"/>
      <c r="I47" s="76"/>
    </row>
    <row r="48" spans="1:9" s="83" customFormat="1" ht="26.25" customHeight="1" x14ac:dyDescent="0.3">
      <c r="A48" s="274" t="s">
        <v>48</v>
      </c>
      <c r="B48" s="275"/>
      <c r="C48" s="275"/>
      <c r="D48" s="275"/>
      <c r="E48" s="275"/>
      <c r="F48" s="276"/>
      <c r="I48" s="76"/>
    </row>
    <row r="49" spans="1:9" s="83" customFormat="1" ht="21" customHeight="1" x14ac:dyDescent="0.3">
      <c r="A49" s="55"/>
      <c r="B49" s="53"/>
      <c r="C49" s="53"/>
      <c r="D49" s="53"/>
      <c r="E49" s="53"/>
      <c r="F49" s="54"/>
      <c r="I49" s="76"/>
    </row>
    <row r="50" spans="1:9" s="83" customFormat="1" ht="30" customHeight="1" x14ac:dyDescent="0.3">
      <c r="A50" s="212" t="s">
        <v>31</v>
      </c>
      <c r="B50" s="210" t="s">
        <v>32</v>
      </c>
      <c r="C50" s="210" t="s">
        <v>33</v>
      </c>
      <c r="D50" s="210" t="s">
        <v>34</v>
      </c>
      <c r="E50" s="210" t="s">
        <v>35</v>
      </c>
      <c r="F50" s="211" t="s">
        <v>36</v>
      </c>
      <c r="I50" s="76"/>
    </row>
    <row r="51" spans="1:9" s="83" customFormat="1" ht="29.25" customHeight="1" x14ac:dyDescent="0.3">
      <c r="A51" s="56" t="s">
        <v>42</v>
      </c>
      <c r="B51" s="57" t="s">
        <v>43</v>
      </c>
      <c r="C51" s="57" t="s">
        <v>44</v>
      </c>
      <c r="D51" s="57" t="s">
        <v>45</v>
      </c>
      <c r="E51" s="58" t="s">
        <v>46</v>
      </c>
      <c r="F51" s="48" t="s">
        <v>47</v>
      </c>
      <c r="I51" s="76"/>
    </row>
    <row r="52" spans="1:9" s="83" customFormat="1" ht="30.75" customHeight="1" x14ac:dyDescent="0.3">
      <c r="A52" s="168"/>
      <c r="B52" s="169"/>
      <c r="C52" s="135"/>
      <c r="D52" s="135"/>
      <c r="E52" s="136"/>
      <c r="F52" s="134"/>
      <c r="I52" s="76"/>
    </row>
    <row r="53" spans="1:9" s="83" customFormat="1" ht="41.25" customHeight="1" thickBot="1" x14ac:dyDescent="0.35">
      <c r="A53" s="133" t="s">
        <v>37</v>
      </c>
      <c r="B53" s="271"/>
      <c r="C53" s="272"/>
      <c r="D53" s="272"/>
      <c r="E53" s="272"/>
      <c r="F53" s="273"/>
      <c r="I53" s="76"/>
    </row>
    <row r="54" spans="1:9" ht="20.100000000000001" customHeight="1" x14ac:dyDescent="0.25"/>
    <row r="55" spans="1:9" ht="20.100000000000001" customHeight="1" x14ac:dyDescent="0.3">
      <c r="A55" s="189" t="s">
        <v>199</v>
      </c>
    </row>
    <row r="56" spans="1:9" ht="20.100000000000001" customHeight="1" x14ac:dyDescent="0.25">
      <c r="A56" s="258"/>
      <c r="B56" s="259"/>
      <c r="C56" s="259"/>
      <c r="D56" s="259"/>
      <c r="E56" s="259"/>
      <c r="F56" s="260"/>
    </row>
    <row r="57" spans="1:9" ht="20.100000000000001" customHeight="1" x14ac:dyDescent="0.25">
      <c r="A57" s="261"/>
      <c r="B57" s="262"/>
      <c r="C57" s="262"/>
      <c r="D57" s="262"/>
      <c r="E57" s="262"/>
      <c r="F57" s="263"/>
    </row>
    <row r="58" spans="1:9" ht="20.100000000000001" customHeight="1" x14ac:dyDescent="0.25">
      <c r="A58" s="261"/>
      <c r="B58" s="262"/>
      <c r="C58" s="262"/>
      <c r="D58" s="262"/>
      <c r="E58" s="262"/>
      <c r="F58" s="263"/>
    </row>
    <row r="59" spans="1:9" ht="20.100000000000001" customHeight="1" x14ac:dyDescent="0.25">
      <c r="A59" s="261"/>
      <c r="B59" s="262"/>
      <c r="C59" s="262"/>
      <c r="D59" s="262"/>
      <c r="E59" s="262"/>
      <c r="F59" s="263"/>
    </row>
    <row r="60" spans="1:9" ht="20.100000000000001" customHeight="1" x14ac:dyDescent="0.25"/>
    <row r="61" spans="1:9" ht="20.100000000000001" customHeight="1" x14ac:dyDescent="0.25"/>
    <row r="62" spans="1:9" s="25" customFormat="1" ht="22.5" customHeight="1" x14ac:dyDescent="0.35">
      <c r="A62" s="300" t="str">
        <f>IF(BuildingName="","Enter Building Name Above",BuildingName)</f>
        <v>Enter Building Name Above</v>
      </c>
      <c r="B62" s="300"/>
      <c r="C62" s="300"/>
      <c r="D62" s="300"/>
      <c r="E62" s="300"/>
      <c r="F62" s="300"/>
      <c r="I62" s="26"/>
    </row>
    <row r="63" spans="1:9" s="25" customFormat="1" ht="22.5" customHeight="1" thickBot="1" x14ac:dyDescent="0.4">
      <c r="A63" s="24"/>
      <c r="I63" s="26"/>
    </row>
    <row r="64" spans="1:9" s="25" customFormat="1" ht="22.5" customHeight="1" thickBot="1" x14ac:dyDescent="0.4">
      <c r="A64" s="24" t="s">
        <v>155</v>
      </c>
      <c r="B64" s="27"/>
      <c r="C64" s="27"/>
      <c r="D64" s="127">
        <f>SquareFeet</f>
        <v>0</v>
      </c>
      <c r="I64" s="26"/>
    </row>
    <row r="65" spans="1:15" s="25" customFormat="1" ht="22.5" customHeight="1" x14ac:dyDescent="0.35">
      <c r="A65" s="24"/>
      <c r="B65" s="27"/>
      <c r="C65" s="27"/>
      <c r="D65" s="28"/>
      <c r="I65" s="26"/>
    </row>
    <row r="66" spans="1:15" s="25" customFormat="1" ht="22.5" customHeight="1" x14ac:dyDescent="0.35">
      <c r="A66" s="29" t="str">
        <f>IF(C167="", "Year 1 Natural Gas Consumption (Therms)", CONCATENATE(C167, " Natural Gas Consumption (Therms)"))</f>
        <v>Year 1 Natural Gas Consumption (Therms)</v>
      </c>
      <c r="B66" s="27"/>
      <c r="C66" s="27"/>
      <c r="F66" s="30">
        <f>NGThermsTotal1</f>
        <v>0</v>
      </c>
      <c r="I66" s="26"/>
    </row>
    <row r="67" spans="1:15" s="25" customFormat="1" ht="22.5" customHeight="1" x14ac:dyDescent="0.35">
      <c r="A67" s="29" t="str">
        <f>IF(C167="", "Year 1 Natural Gas Cost ($)", CONCATENATE(C167, " Natural Gas Cost ($)"))</f>
        <v>Year 1 Natural Gas Cost ($)</v>
      </c>
      <c r="B67" s="27"/>
      <c r="C67" s="27"/>
      <c r="F67" s="31">
        <f>NGCostTotal1</f>
        <v>0</v>
      </c>
      <c r="I67" s="26"/>
      <c r="K67" s="27"/>
    </row>
    <row r="68" spans="1:15" s="25" customFormat="1" ht="22.5" customHeight="1" x14ac:dyDescent="0.35">
      <c r="A68" s="29" t="str">
        <f>IF(C248="", "Year 1 Electric Consumption (kWh)", CONCATENATE(C248, " Electric Consumption (kWh)"))</f>
        <v>Year 1 Electric Consumption (kWh)</v>
      </c>
      <c r="B68" s="27"/>
      <c r="C68" s="27"/>
      <c r="F68" s="32">
        <f>ElectrickWhTotal1</f>
        <v>0</v>
      </c>
      <c r="I68" s="26"/>
      <c r="K68" s="27"/>
    </row>
    <row r="69" spans="1:15" s="25" customFormat="1" ht="22.5" customHeight="1" x14ac:dyDescent="0.35">
      <c r="A69" s="29" t="str">
        <f>IF(C248="", "Year 1 Electric Cost ($)", CONCATENATE(C248, " Electric Cost ($)"))</f>
        <v>Year 1 Electric Cost ($)</v>
      </c>
      <c r="B69" s="27"/>
      <c r="C69" s="27"/>
      <c r="F69" s="32">
        <f>ElecCostTotal1</f>
        <v>0</v>
      </c>
      <c r="I69" s="26"/>
      <c r="K69" s="27"/>
      <c r="L69" s="28"/>
      <c r="O69" s="28"/>
    </row>
    <row r="70" spans="1:15" s="25" customFormat="1" ht="22.5" customHeight="1" x14ac:dyDescent="0.35">
      <c r="A70" s="29" t="str">
        <f>IF(C328="", "Year 1 Oil #1 Consumption (Therms)", CONCATENATE(C328, " Oil #1 Consumption (Therms)"))</f>
        <v>Year 1 Oil #1 Consumption (Therms)</v>
      </c>
      <c r="B70" s="27"/>
      <c r="C70" s="27"/>
      <c r="F70" s="30">
        <f>Oil1ThermTotal1</f>
        <v>0</v>
      </c>
      <c r="I70" s="26"/>
      <c r="K70" s="27"/>
      <c r="L70" s="28"/>
      <c r="O70" s="28"/>
    </row>
    <row r="71" spans="1:15" s="25" customFormat="1" ht="22.5" customHeight="1" x14ac:dyDescent="0.35">
      <c r="A71" s="29" t="str">
        <f>IF(C328="", "Year 1 Oil #1 Cost ($)", CONCATENATE(C328, " Oil #1 Cost ($)"))</f>
        <v>Year 1 Oil #1 Cost ($)</v>
      </c>
      <c r="B71" s="27"/>
      <c r="C71" s="27"/>
      <c r="F71" s="31">
        <f>Oil1CostTotal1</f>
        <v>0</v>
      </c>
      <c r="I71" s="26"/>
      <c r="K71" s="27"/>
      <c r="L71" s="28"/>
      <c r="O71" s="28"/>
    </row>
    <row r="72" spans="1:15" s="25" customFormat="1" ht="22.5" customHeight="1" x14ac:dyDescent="0.35">
      <c r="A72" s="29" t="str">
        <f>IF(C421="", "Year 1 Oil #2 Consumption (Therms)", CONCATENATE(C421, " Oil #2 Consumption (Therms)"))</f>
        <v>Year 1 Oil #2 Consumption (Therms)</v>
      </c>
      <c r="B72" s="27"/>
      <c r="C72" s="27"/>
      <c r="F72" s="30">
        <f>Oil2ThermTotal1</f>
        <v>0</v>
      </c>
      <c r="I72" s="26"/>
      <c r="K72" s="27"/>
      <c r="L72" s="28"/>
      <c r="O72" s="28"/>
    </row>
    <row r="73" spans="1:15" s="25" customFormat="1" ht="22.5" customHeight="1" x14ac:dyDescent="0.35">
      <c r="A73" s="29" t="str">
        <f>IF(C421="", "Year 1 Oil #2 Cost ($)", CONCATENATE(C421, " Oil #2 Cost ($)"))</f>
        <v>Year 1 Oil #2 Cost ($)</v>
      </c>
      <c r="B73" s="27"/>
      <c r="C73" s="27"/>
      <c r="F73" s="31">
        <f>Oil2CostTotal1</f>
        <v>0</v>
      </c>
      <c r="I73" s="26"/>
      <c r="K73" s="27"/>
      <c r="L73" s="28"/>
      <c r="O73" s="28"/>
    </row>
    <row r="74" spans="1:15" s="25" customFormat="1" ht="22.5" customHeight="1" x14ac:dyDescent="0.35">
      <c r="A74" s="29" t="str">
        <f>IF(C516="", "Year 1 Propane Consumption (Therms)", CONCATENATE(C516, " Propane Consumption (Therms)"))</f>
        <v>Year 1 Propane Consumption (Therms)</v>
      </c>
      <c r="B74" s="27"/>
      <c r="C74" s="27"/>
      <c r="F74" s="30">
        <f>PropThermTotal1</f>
        <v>0</v>
      </c>
      <c r="I74" s="26"/>
      <c r="K74" s="27"/>
      <c r="L74" s="28"/>
      <c r="O74" s="28"/>
    </row>
    <row r="75" spans="1:15" s="25" customFormat="1" ht="22.5" customHeight="1" x14ac:dyDescent="0.35">
      <c r="A75" s="29" t="str">
        <f>IF(C516="", "Year 1 Propane Cost ($)", CONCATENATE(C516, " Propane Cost ($)"))</f>
        <v>Year 1 Propane Cost ($)</v>
      </c>
      <c r="B75" s="27"/>
      <c r="C75" s="27"/>
      <c r="F75" s="30">
        <f>PropCostTotal1</f>
        <v>0</v>
      </c>
      <c r="I75" s="26"/>
      <c r="K75" s="27"/>
      <c r="L75" s="28"/>
      <c r="O75" s="28"/>
    </row>
    <row r="76" spans="1:15" s="25" customFormat="1" ht="22.5" customHeight="1" x14ac:dyDescent="0.35">
      <c r="A76" s="29" t="str">
        <f>IF(C610="", "Year 1 Coal Consumption (Therms)", CONCATENATE(C610, " Coal Consumption (Therms)"))</f>
        <v>Year 1 Coal Consumption (Therms)</v>
      </c>
      <c r="B76" s="27"/>
      <c r="C76" s="27"/>
      <c r="F76" s="30">
        <f>CoalThermTotal1</f>
        <v>0</v>
      </c>
      <c r="I76" s="26"/>
      <c r="K76" s="27"/>
      <c r="L76" s="28"/>
      <c r="O76" s="28"/>
    </row>
    <row r="77" spans="1:15" s="25" customFormat="1" ht="22.5" customHeight="1" x14ac:dyDescent="0.35">
      <c r="A77" s="29" t="str">
        <f>IF(C610="", "Year 1 Coal Cost ($)", CONCATENATE(C610, " Coal Cost ($)"))</f>
        <v>Year 1 Coal Cost ($)</v>
      </c>
      <c r="B77" s="27"/>
      <c r="C77" s="27"/>
      <c r="F77" s="30">
        <f>CoalCostTotal1</f>
        <v>0</v>
      </c>
      <c r="I77" s="26"/>
      <c r="K77" s="27"/>
      <c r="L77" s="28"/>
      <c r="O77" s="28"/>
    </row>
    <row r="78" spans="1:15" s="25" customFormat="1" ht="22.5" customHeight="1" x14ac:dyDescent="0.35">
      <c r="A78" s="29" t="str">
        <f>IF(C704="", "Year 1 Wood (Spruce) Consumption (Therms)", CONCATENATE(C704, " Wood (Spruce) Consumption (Therms)"))</f>
        <v>Year 1 Wood (Spruce) Consumption (Therms)</v>
      </c>
      <c r="B78" s="27"/>
      <c r="C78" s="27"/>
      <c r="F78" s="30">
        <f>SpruceThermTotal1</f>
        <v>0</v>
      </c>
      <c r="I78" s="26"/>
      <c r="K78" s="27"/>
      <c r="L78" s="28"/>
      <c r="O78" s="28"/>
    </row>
    <row r="79" spans="1:15" s="25" customFormat="1" ht="22.5" customHeight="1" x14ac:dyDescent="0.35">
      <c r="A79" s="29" t="str">
        <f>IF(C704="", "Year 1 Wood (Spruce) Cost ($)", CONCATENATE(C704, " Wood (Spruce) Cost ($)"))</f>
        <v>Year 1 Wood (Spruce) Cost ($)</v>
      </c>
      <c r="B79" s="27"/>
      <c r="C79" s="27"/>
      <c r="F79" s="30">
        <f>SpruceThermTotal1</f>
        <v>0</v>
      </c>
      <c r="I79" s="26"/>
      <c r="K79" s="27"/>
      <c r="L79" s="28"/>
      <c r="O79" s="28"/>
    </row>
    <row r="80" spans="1:15" s="25" customFormat="1" ht="22.5" customHeight="1" x14ac:dyDescent="0.35">
      <c r="A80" s="29" t="str">
        <f>IF(C798="", "Year 1 Wood (Birch) Consumption (Therms)", CONCATENATE(C798, " Wood (Birch) Consumption (Therms)"))</f>
        <v>Year 1 Wood (Birch) Consumption (Therms)</v>
      </c>
      <c r="B80" s="27"/>
      <c r="C80" s="27"/>
      <c r="F80" s="30">
        <f>BirchThermTotal1</f>
        <v>0</v>
      </c>
      <c r="I80" s="26"/>
      <c r="K80" s="27"/>
      <c r="L80" s="28"/>
      <c r="O80" s="28"/>
    </row>
    <row r="81" spans="1:15" s="25" customFormat="1" ht="22.5" customHeight="1" x14ac:dyDescent="0.35">
      <c r="A81" s="29" t="str">
        <f>IF(C798="", "Year 1 Wood (Birch) Cost ($)", CONCATENATE(C798, " Wood (Birch) Cost ($)"))</f>
        <v>Year 1 Wood (Birch) Cost ($)</v>
      </c>
      <c r="B81" s="27"/>
      <c r="C81" s="27"/>
      <c r="F81" s="30">
        <f>BirchCostTotal1</f>
        <v>0</v>
      </c>
      <c r="I81" s="26"/>
      <c r="K81" s="27"/>
      <c r="L81" s="28"/>
      <c r="O81" s="28"/>
    </row>
    <row r="82" spans="1:15" s="25" customFormat="1" ht="22.5" customHeight="1" x14ac:dyDescent="0.35">
      <c r="A82" s="29" t="str">
        <f>IF(C892="", "Year 1 Steam Consumption (Therms)", CONCATENATE(C892, " Steam Consumption (Therms)"))</f>
        <v>Year 1 Steam Consumption (Therms)</v>
      </c>
      <c r="B82" s="27"/>
      <c r="C82" s="27"/>
      <c r="F82" s="30">
        <f>SteamThermTotal1</f>
        <v>0</v>
      </c>
      <c r="I82" s="26"/>
      <c r="K82" s="27"/>
      <c r="L82" s="28"/>
      <c r="O82" s="28"/>
    </row>
    <row r="83" spans="1:15" s="25" customFormat="1" ht="22.5" customHeight="1" x14ac:dyDescent="0.35">
      <c r="A83" s="29" t="str">
        <f>IF(C892="", "Year 1 Steam Cost ($)", CONCATENATE(C892, " Steam Cost ($)"))</f>
        <v>Year 1 Steam Cost ($)</v>
      </c>
      <c r="B83" s="27"/>
      <c r="C83" s="27"/>
      <c r="F83" s="30">
        <f>SteamCostTotal1</f>
        <v>0</v>
      </c>
      <c r="I83" s="26"/>
      <c r="K83" s="27"/>
      <c r="L83" s="28"/>
      <c r="O83" s="28"/>
    </row>
    <row r="84" spans="1:15" s="25" customFormat="1" ht="22.5" customHeight="1" x14ac:dyDescent="0.35">
      <c r="A84" s="29" t="str">
        <f>IF(C986="", "Year 1 Hot Water Consumption (Therms)", CONCATENATE(C986, " Hot Water Consumption (Therms)"))</f>
        <v>Year 1 Hot Water Consumption (Therms)</v>
      </c>
      <c r="B84" s="27"/>
      <c r="C84" s="27"/>
      <c r="F84" s="30">
        <f>HWThermTotal1</f>
        <v>0</v>
      </c>
      <c r="I84" s="26"/>
      <c r="K84" s="27"/>
      <c r="L84" s="28"/>
      <c r="O84" s="28"/>
    </row>
    <row r="85" spans="1:15" s="25" customFormat="1" ht="22.5" customHeight="1" x14ac:dyDescent="0.35">
      <c r="A85" s="29" t="str">
        <f>IF(C986="", "Year 1 Hot Water Cost ($)", CONCATENATE(C986, " Hot Water Cost ($)"))</f>
        <v>Year 1 Hot Water Cost ($)</v>
      </c>
      <c r="B85" s="27"/>
      <c r="C85" s="27"/>
      <c r="F85" s="30">
        <f>HWCostTotal1</f>
        <v>0</v>
      </c>
      <c r="I85" s="26"/>
      <c r="K85" s="27"/>
      <c r="L85" s="28"/>
      <c r="O85" s="28"/>
    </row>
    <row r="86" spans="1:15" s="25" customFormat="1" ht="22.5" customHeight="1" x14ac:dyDescent="0.35">
      <c r="A86" s="303" t="s">
        <v>202</v>
      </c>
      <c r="B86" s="303"/>
      <c r="C86" s="27"/>
      <c r="F86" s="33">
        <f>((F66+F70+F74+F76+F78+F82)*100000+F68*3413)/1000</f>
        <v>0</v>
      </c>
      <c r="I86" s="26"/>
      <c r="K86" s="27"/>
      <c r="L86" s="27"/>
      <c r="O86" s="34"/>
    </row>
    <row r="87" spans="1:15" s="25" customFormat="1" ht="22.5" customHeight="1" x14ac:dyDescent="0.35">
      <c r="A87" s="303" t="s">
        <v>203</v>
      </c>
      <c r="B87" s="303"/>
      <c r="C87" s="28"/>
      <c r="F87" s="32">
        <f>F67+F69+F71+F75+F77+F79+F83</f>
        <v>0</v>
      </c>
      <c r="I87" s="26"/>
      <c r="K87" s="27"/>
      <c r="L87" s="27"/>
      <c r="O87" s="35"/>
    </row>
    <row r="88" spans="1:15" s="25" customFormat="1" ht="22.5" customHeight="1" x14ac:dyDescent="0.35">
      <c r="A88" s="236" t="s">
        <v>16</v>
      </c>
      <c r="B88" s="236"/>
      <c r="C88" s="236"/>
      <c r="I88" s="26"/>
      <c r="K88" s="27"/>
      <c r="L88" s="27"/>
      <c r="O88" s="37"/>
    </row>
    <row r="89" spans="1:15" s="25" customFormat="1" ht="22.5" customHeight="1" x14ac:dyDescent="0.35">
      <c r="B89" s="36" t="str">
        <f>IF(C167="", "Year 1 Natural Gas (kBtu/sf) ", CONCATENATE(C167, " Natural Gas (kBtu/sf) "))</f>
        <v xml:space="preserve">Year 1 Natural Gas (kBtu/sf) </v>
      </c>
      <c r="C89" s="38"/>
      <c r="D89" s="38"/>
      <c r="E89" s="38"/>
      <c r="F89" s="192" t="e">
        <f>(F66*100000)/1000/$D$64</f>
        <v>#DIV/0!</v>
      </c>
      <c r="I89" s="26"/>
      <c r="K89" s="27"/>
      <c r="L89" s="27"/>
      <c r="N89" s="37"/>
      <c r="O89" s="32"/>
    </row>
    <row r="90" spans="1:15" s="25" customFormat="1" ht="22.5" customHeight="1" x14ac:dyDescent="0.35">
      <c r="B90" s="36" t="str">
        <f>IF(C248="", "Year 1 Electricity (kBtu/sf)", CONCATENATE(C248, " Electricity (kBtu/sf)"))</f>
        <v>Year 1 Electricity (kBtu/sf)</v>
      </c>
      <c r="F90" s="192" t="e">
        <f>(F68*3413)/1000/$D$64</f>
        <v>#DIV/0!</v>
      </c>
      <c r="I90" s="26"/>
      <c r="K90" s="27"/>
      <c r="L90" s="27"/>
      <c r="N90" s="37"/>
      <c r="O90" s="39"/>
    </row>
    <row r="91" spans="1:15" s="25" customFormat="1" ht="22.5" customHeight="1" x14ac:dyDescent="0.35">
      <c r="B91" s="36" t="str">
        <f>IF(C328="", "Year 1 Oil #1 (kBtu/sf) ", CONCATENATE(C328, " Oil #1 (kBtu/sf) "))</f>
        <v xml:space="preserve">Year 1 Oil #1 (kBtu/sf) </v>
      </c>
      <c r="C91" s="38"/>
      <c r="D91" s="38"/>
      <c r="E91" s="38"/>
      <c r="F91" s="192" t="e">
        <f>(F70*100000)/1000/$D$64</f>
        <v>#DIV/0!</v>
      </c>
      <c r="I91" s="26"/>
      <c r="K91" s="27"/>
      <c r="L91" s="27"/>
      <c r="N91" s="37"/>
      <c r="O91" s="39"/>
    </row>
    <row r="92" spans="1:15" s="25" customFormat="1" ht="22.5" customHeight="1" x14ac:dyDescent="0.35">
      <c r="B92" s="36" t="str">
        <f>IF(C421="", "Year 1 Oil #2 (kBtu/sf)", CONCATENATE(C421, " Oil #2 (kBtu/sf) "))</f>
        <v>Year 1 Oil #2 (kBtu/sf)</v>
      </c>
      <c r="C92" s="38"/>
      <c r="D92" s="38"/>
      <c r="E92" s="38"/>
      <c r="F92" s="192" t="e">
        <f>(F72*100000)/1000/$D$64</f>
        <v>#DIV/0!</v>
      </c>
      <c r="I92" s="26"/>
      <c r="K92" s="27"/>
      <c r="L92" s="27"/>
      <c r="N92" s="37"/>
      <c r="O92" s="39"/>
    </row>
    <row r="93" spans="1:15" s="25" customFormat="1" ht="22.5" customHeight="1" x14ac:dyDescent="0.35">
      <c r="B93" s="36" t="str">
        <f>IF(C516="", "Year 1 Propane (kBtu/sf) ", CONCATENATE(C516, " Propane (kBtu/sf) "))</f>
        <v xml:space="preserve">Year 1 Propane (kBtu/sf) </v>
      </c>
      <c r="C93" s="38"/>
      <c r="D93" s="38"/>
      <c r="E93" s="38"/>
      <c r="F93" s="192" t="e">
        <f>(F74*100000)/1000/$D$64</f>
        <v>#DIV/0!</v>
      </c>
      <c r="I93" s="26"/>
      <c r="K93" s="27"/>
      <c r="L93" s="27"/>
      <c r="N93" s="37"/>
      <c r="O93" s="39"/>
    </row>
    <row r="94" spans="1:15" s="25" customFormat="1" ht="22.5" customHeight="1" x14ac:dyDescent="0.35">
      <c r="B94" s="36" t="str">
        <f>IF(C610="", "Year 1 Coal (kBtu/sf)", CONCATENATE(C610, " Coal (kBtu/sf)"))</f>
        <v>Year 1 Coal (kBtu/sf)</v>
      </c>
      <c r="C94" s="38"/>
      <c r="D94" s="38"/>
      <c r="E94" s="38"/>
      <c r="F94" s="192" t="e">
        <f>(F76*100000)/1000/$D$64</f>
        <v>#DIV/0!</v>
      </c>
      <c r="I94" s="26"/>
      <c r="K94" s="27"/>
      <c r="L94" s="27"/>
      <c r="N94" s="37"/>
      <c r="O94" s="39"/>
    </row>
    <row r="95" spans="1:15" s="25" customFormat="1" ht="22.5" customHeight="1" x14ac:dyDescent="0.35">
      <c r="B95" s="36" t="str">
        <f>IF(C704="", "Year 1 Wood (Spruce) (kBtu/sf)", CONCATENATE(C704, " Wood (Spruce) (kBtu/sf)"))</f>
        <v>Year 1 Wood (Spruce) (kBtu/sf)</v>
      </c>
      <c r="C95" s="38"/>
      <c r="D95" s="38"/>
      <c r="E95" s="38"/>
      <c r="F95" s="192" t="e">
        <f>(F78*100000)/1000/$D$64</f>
        <v>#DIV/0!</v>
      </c>
      <c r="I95" s="26"/>
      <c r="K95" s="27"/>
      <c r="L95" s="27"/>
      <c r="N95" s="37"/>
      <c r="O95" s="39"/>
    </row>
    <row r="96" spans="1:15" s="25" customFormat="1" ht="22.5" customHeight="1" x14ac:dyDescent="0.35">
      <c r="B96" s="36" t="str">
        <f>IF(C798="", "Year 1 Wood (Birch) (kBtu/sf)", CONCATENATE(C798, " Wood (Birch) (kBtu/sf)"))</f>
        <v>Year 1 Wood (Birch) (kBtu/sf)</v>
      </c>
      <c r="C96" s="38"/>
      <c r="D96" s="38"/>
      <c r="E96" s="38"/>
      <c r="F96" s="192" t="e">
        <f>(F80*100000)/1000/$D$64</f>
        <v>#DIV/0!</v>
      </c>
      <c r="I96" s="26"/>
      <c r="K96" s="27"/>
      <c r="L96" s="27"/>
      <c r="N96" s="37"/>
      <c r="O96" s="39"/>
    </row>
    <row r="97" spans="1:15" s="25" customFormat="1" ht="22.5" customHeight="1" x14ac:dyDescent="0.35">
      <c r="B97" s="36" t="str">
        <f>IF(C892="", "Year 1 Steam (kBtu/sf)", CONCATENATE(C892, " Steam (kBtu/sf)"))</f>
        <v>Year 1 Steam (kBtu/sf)</v>
      </c>
      <c r="C97" s="38"/>
      <c r="D97" s="38"/>
      <c r="E97" s="38"/>
      <c r="F97" s="192" t="e">
        <f>(F82*100000)/1000/$D$64</f>
        <v>#DIV/0!</v>
      </c>
      <c r="I97" s="26"/>
      <c r="K97" s="27"/>
      <c r="L97" s="27"/>
      <c r="N97" s="37"/>
      <c r="O97" s="39"/>
    </row>
    <row r="98" spans="1:15" s="25" customFormat="1" ht="22.5" customHeight="1" x14ac:dyDescent="0.35">
      <c r="B98" s="36" t="str">
        <f>IF(C986="", "Year 1 Hot Water (kBtu/sf)", CONCATENATE(C986, " Hot Water (kBtu/sf)"))</f>
        <v>Year 1 Hot Water (kBtu/sf)</v>
      </c>
      <c r="C98" s="38"/>
      <c r="D98" s="38"/>
      <c r="E98" s="38"/>
      <c r="F98" s="192" t="e">
        <f>(F84*100000)/1000/$D$64</f>
        <v>#DIV/0!</v>
      </c>
      <c r="I98" s="26"/>
      <c r="K98" s="27"/>
      <c r="L98" s="27"/>
      <c r="N98" s="37"/>
      <c r="O98" s="39"/>
    </row>
    <row r="99" spans="1:15" s="25" customFormat="1" ht="22.5" customHeight="1" x14ac:dyDescent="0.35">
      <c r="B99" s="38" t="s">
        <v>204</v>
      </c>
      <c r="C99" s="28"/>
      <c r="D99" s="37"/>
      <c r="F99" s="194" t="e">
        <f>F86/$D$64</f>
        <v>#DIV/0!</v>
      </c>
      <c r="I99" s="26"/>
    </row>
    <row r="100" spans="1:15" s="25" customFormat="1" ht="22.5" customHeight="1" x14ac:dyDescent="0.35">
      <c r="A100" s="236" t="s">
        <v>17</v>
      </c>
      <c r="B100" s="236"/>
      <c r="C100" s="236"/>
      <c r="F100" s="40"/>
      <c r="I100" s="26"/>
    </row>
    <row r="101" spans="1:15" s="25" customFormat="1" ht="22.5" customHeight="1" x14ac:dyDescent="0.35">
      <c r="B101" s="36" t="str">
        <f>IF(C167="", "Year 1 Natural Gas Cost Index ($/sf) ", CONCATENATE(C167, " Natural Gas Cost Index ($/sf) "))</f>
        <v xml:space="preserve">Year 1 Natural Gas Cost Index ($/sf) </v>
      </c>
      <c r="F101" s="41" t="e">
        <f>F67/$D$64</f>
        <v>#DIV/0!</v>
      </c>
      <c r="I101" s="26"/>
    </row>
    <row r="102" spans="1:15" s="25" customFormat="1" ht="22.5" customHeight="1" x14ac:dyDescent="0.35">
      <c r="B102" s="36" t="str">
        <f>IF(C248="", "Year 1 Electric Cost Index ($/sf)", CONCATENATE(C248, " Electric Cost Index ($/sf)"))</f>
        <v>Year 1 Electric Cost Index ($/sf)</v>
      </c>
      <c r="F102" s="41" t="e">
        <f>F69/$D$64</f>
        <v>#DIV/0!</v>
      </c>
      <c r="I102" s="26"/>
    </row>
    <row r="103" spans="1:15" s="25" customFormat="1" ht="22.5" customHeight="1" x14ac:dyDescent="0.35">
      <c r="B103" s="36" t="str">
        <f>IF(C328="", "Year 1 Oil #1 Cost Index ($/sf)", CONCATENATE(C328, " Oil #1 Cost Index ($/sf)"))</f>
        <v>Year 1 Oil #1 Cost Index ($/sf)</v>
      </c>
      <c r="C103" s="38"/>
      <c r="D103" s="38"/>
      <c r="F103" s="41" t="e">
        <f>F71/$D$64</f>
        <v>#DIV/0!</v>
      </c>
      <c r="I103" s="26"/>
    </row>
    <row r="104" spans="1:15" s="25" customFormat="1" ht="22.5" customHeight="1" x14ac:dyDescent="0.35">
      <c r="B104" s="36" t="str">
        <f>IF(C421="", "Year 1 Oil #2 Cost Index ($/sf)", CONCATENATE(C421, " Oil #2 Cost Index ($/sf)"))</f>
        <v>Year 1 Oil #2 Cost Index ($/sf)</v>
      </c>
      <c r="C104" s="38"/>
      <c r="D104" s="38"/>
      <c r="F104" s="41" t="e">
        <f>F73/$D$64</f>
        <v>#DIV/0!</v>
      </c>
      <c r="I104" s="26"/>
    </row>
    <row r="105" spans="1:15" s="25" customFormat="1" ht="22.5" customHeight="1" x14ac:dyDescent="0.35">
      <c r="B105" s="36" t="str">
        <f>IF(C516="", "Year 1 Propane Cost Index ($/sf)", CONCATENATE(C516, " Propane Cost Index ($/sf)"))</f>
        <v>Year 1 Propane Cost Index ($/sf)</v>
      </c>
      <c r="C105" s="38"/>
      <c r="D105" s="38"/>
      <c r="F105" s="41" t="e">
        <f>F75/$D$64</f>
        <v>#DIV/0!</v>
      </c>
      <c r="I105" s="26"/>
    </row>
    <row r="106" spans="1:15" s="25" customFormat="1" ht="22.5" customHeight="1" x14ac:dyDescent="0.35">
      <c r="B106" s="36" t="str">
        <f>IF(C610="", "Year 1 Coal Cost Index ($/sf)", CONCATENATE(C610, " Coal Cost Index ($/sf)"))</f>
        <v>Year 1 Coal Cost Index ($/sf)</v>
      </c>
      <c r="C106" s="38"/>
      <c r="D106" s="38"/>
      <c r="F106" s="41" t="e">
        <f>F77/$D$64</f>
        <v>#DIV/0!</v>
      </c>
      <c r="I106" s="26"/>
    </row>
    <row r="107" spans="1:15" s="25" customFormat="1" ht="22.5" customHeight="1" x14ac:dyDescent="0.35">
      <c r="B107" s="36" t="str">
        <f>IF(C704="", "Year 1 Wood (Spruce) Cost Index ($/sf)", CONCATENATE(C704, " Wood (Spruce) Cost Index ($/sf)"))</f>
        <v>Year 1 Wood (Spruce) Cost Index ($/sf)</v>
      </c>
      <c r="C107" s="38"/>
      <c r="D107" s="38"/>
      <c r="F107" s="41" t="e">
        <f>F79/$D$64</f>
        <v>#DIV/0!</v>
      </c>
      <c r="I107" s="26"/>
    </row>
    <row r="108" spans="1:15" s="25" customFormat="1" ht="22.5" customHeight="1" x14ac:dyDescent="0.35">
      <c r="B108" s="36" t="str">
        <f>IF(C798="", "Year 1 Wood (Birch) Cost Index ($/sf)", CONCATENATE(C798, " Wood (Birch) Cost Index ($/sf)"))</f>
        <v>Year 1 Wood (Birch) Cost Index ($/sf)</v>
      </c>
      <c r="C108" s="38"/>
      <c r="D108" s="38"/>
      <c r="F108" s="41" t="e">
        <f>F81/$D$64</f>
        <v>#DIV/0!</v>
      </c>
      <c r="I108" s="26"/>
    </row>
    <row r="109" spans="1:15" s="25" customFormat="1" ht="22.5" customHeight="1" x14ac:dyDescent="0.35">
      <c r="B109" s="36" t="str">
        <f>IF(C892="", "Year 1 Steam Cost Index ($/sf)", CONCATENATE(C892, " Steam Cost Index ($/sf)"))</f>
        <v>Year 1 Steam Cost Index ($/sf)</v>
      </c>
      <c r="C109" s="38"/>
      <c r="D109" s="38"/>
      <c r="F109" s="41" t="e">
        <f>F83/$D$64</f>
        <v>#DIV/0!</v>
      </c>
      <c r="I109" s="26"/>
    </row>
    <row r="110" spans="1:15" s="25" customFormat="1" ht="22.5" customHeight="1" x14ac:dyDescent="0.35">
      <c r="B110" s="36" t="str">
        <f>IF(C896="", "Year 1 Hot Water Cost Index ($/sf)", CONCATENATE(C986, " Hot Water Cost Index ($/sf)"))</f>
        <v>Year 1 Hot Water Cost Index ($/sf)</v>
      </c>
      <c r="C110" s="38"/>
      <c r="D110" s="38"/>
      <c r="F110" s="41" t="e">
        <f>F85/$D$64</f>
        <v>#DIV/0!</v>
      </c>
      <c r="I110" s="26"/>
    </row>
    <row r="111" spans="1:15" s="25" customFormat="1" ht="22.5" customHeight="1" x14ac:dyDescent="0.35">
      <c r="B111" s="36" t="s">
        <v>205</v>
      </c>
      <c r="F111" s="42" t="e">
        <f>F87/$D$64</f>
        <v>#DIV/0!</v>
      </c>
      <c r="I111" s="26"/>
    </row>
    <row r="112" spans="1:15" s="25" customFormat="1" ht="22.5" customHeight="1" x14ac:dyDescent="0.35">
      <c r="I112" s="26"/>
    </row>
    <row r="113" spans="1:9" s="25" customFormat="1" ht="22.5" customHeight="1" x14ac:dyDescent="0.35">
      <c r="A113" s="29" t="str">
        <f>IF(E167="", "Year 2 Natural Gas Consumption (Therms)", CONCATENATE(E167, " Natural Gas Consumption (Therms)"))</f>
        <v>Year 2 Natural Gas Consumption (Therms)</v>
      </c>
      <c r="B113" s="27"/>
      <c r="C113" s="27"/>
      <c r="D113" s="43"/>
      <c r="F113" s="30">
        <f>NGThermsTotal2</f>
        <v>0</v>
      </c>
      <c r="I113" s="26"/>
    </row>
    <row r="114" spans="1:9" s="25" customFormat="1" ht="22.5" customHeight="1" x14ac:dyDescent="0.35">
      <c r="A114" s="29" t="str">
        <f>IF(E167="", "Year 2 Natural Gas Cost ($)", CONCATENATE(E167, " Natural Gas Cost ($)"))</f>
        <v>Year 2 Natural Gas Cost ($)</v>
      </c>
      <c r="B114" s="27"/>
      <c r="C114" s="27"/>
      <c r="D114" s="43"/>
      <c r="F114" s="31">
        <f>NGCostTotal2</f>
        <v>0</v>
      </c>
      <c r="I114" s="26"/>
    </row>
    <row r="115" spans="1:9" s="25" customFormat="1" ht="22.5" customHeight="1" x14ac:dyDescent="0.35">
      <c r="A115" s="29" t="str">
        <f>IF(E248="", "Year 2 Electric Consumption (kWh)", CONCATENATE(E248, " Electric Consumption (kWh)"))</f>
        <v>Year 2 Electric Consumption (kWh)</v>
      </c>
      <c r="B115" s="27"/>
      <c r="C115" s="27"/>
      <c r="D115" s="43"/>
      <c r="F115" s="32">
        <f>ElectrickWhTotal2</f>
        <v>0</v>
      </c>
      <c r="I115" s="26"/>
    </row>
    <row r="116" spans="1:9" s="25" customFormat="1" ht="22.5" customHeight="1" x14ac:dyDescent="0.35">
      <c r="A116" s="29" t="str">
        <f>IF(E248="", "Year 2 Electric Cost ($)", CONCATENATE(E248, " Electric Cost ($)"))</f>
        <v>Year 2 Electric Cost ($)</v>
      </c>
      <c r="B116" s="27"/>
      <c r="C116" s="27"/>
      <c r="D116" s="43"/>
      <c r="F116" s="32">
        <f>ElecCostTotal2</f>
        <v>0</v>
      </c>
      <c r="I116" s="26"/>
    </row>
    <row r="117" spans="1:9" s="25" customFormat="1" ht="22.5" customHeight="1" x14ac:dyDescent="0.35">
      <c r="A117" s="29" t="str">
        <f>IF(E328="", "Year 2 Oil #1 Consumption (Therms)", CONCATENATE(E328, " Oil #1 Consumption (Therms)"))</f>
        <v>Year 2 Oil #1 Consumption (Therms)</v>
      </c>
      <c r="B117" s="27"/>
      <c r="C117" s="27"/>
      <c r="D117" s="43"/>
      <c r="F117" s="30">
        <f>Oil1ThermTotal2</f>
        <v>0</v>
      </c>
      <c r="I117" s="26"/>
    </row>
    <row r="118" spans="1:9" s="25" customFormat="1" ht="22.5" customHeight="1" x14ac:dyDescent="0.35">
      <c r="A118" s="29" t="str">
        <f>IF(E328="", "Year 2 Oil #1 Cost ($)", CONCATENATE(E328, " Oil #1 Cost ($)"))</f>
        <v>Year 2 Oil #1 Cost ($)</v>
      </c>
      <c r="B118" s="27"/>
      <c r="C118" s="27"/>
      <c r="D118" s="43"/>
      <c r="F118" s="31">
        <f>Oil1CostTotal2</f>
        <v>0</v>
      </c>
      <c r="I118" s="26"/>
    </row>
    <row r="119" spans="1:9" s="25" customFormat="1" ht="22.5" customHeight="1" x14ac:dyDescent="0.35">
      <c r="A119" s="29" t="str">
        <f>IF(E421="", "Year 2 Oil #2 Consumption (Therms)", CONCATENATE(E421, " Oil #2 Consumption (Therms)"))</f>
        <v>Year 2 Oil #2 Consumption (Therms)</v>
      </c>
      <c r="B119" s="27"/>
      <c r="C119" s="27"/>
      <c r="D119" s="43"/>
      <c r="F119" s="30">
        <f>Oil2ThermTotal2</f>
        <v>0</v>
      </c>
      <c r="I119" s="26"/>
    </row>
    <row r="120" spans="1:9" s="25" customFormat="1" ht="22.5" customHeight="1" x14ac:dyDescent="0.35">
      <c r="A120" s="29" t="str">
        <f>IF(E421="", "Year 2 Oil #2 Cost ($)", CONCATENATE(E421, " Oil #2 Cost ($)"))</f>
        <v>Year 2 Oil #2 Cost ($)</v>
      </c>
      <c r="B120" s="27"/>
      <c r="C120" s="27"/>
      <c r="D120" s="43"/>
      <c r="F120" s="31">
        <f>Oil2CostTotal2</f>
        <v>0</v>
      </c>
      <c r="I120" s="26"/>
    </row>
    <row r="121" spans="1:9" s="25" customFormat="1" ht="22.5" customHeight="1" x14ac:dyDescent="0.35">
      <c r="A121" s="29" t="str">
        <f>IF(E516="", "Year 2 Propane Consumption (Therms)", CONCATENATE(E516, " Propane Consumption (Therms)"))</f>
        <v>Year 2 Propane Consumption (Therms)</v>
      </c>
      <c r="B121" s="27"/>
      <c r="C121" s="27"/>
      <c r="D121" s="43"/>
      <c r="F121" s="30">
        <f>PropThermTotal2</f>
        <v>0</v>
      </c>
      <c r="I121" s="26"/>
    </row>
    <row r="122" spans="1:9" s="25" customFormat="1" ht="22.5" customHeight="1" x14ac:dyDescent="0.35">
      <c r="A122" s="29" t="str">
        <f>IF(E516="", "Year 2 Propane Cost ($)", CONCATENATE(E516, " Propane Cost ($)"))</f>
        <v>Year 2 Propane Cost ($)</v>
      </c>
      <c r="B122" s="27"/>
      <c r="C122" s="27"/>
      <c r="D122" s="43"/>
      <c r="F122" s="31">
        <f>PropCostTotal2</f>
        <v>0</v>
      </c>
      <c r="I122" s="26"/>
    </row>
    <row r="123" spans="1:9" s="25" customFormat="1" ht="22.5" customHeight="1" x14ac:dyDescent="0.35">
      <c r="A123" s="29" t="str">
        <f>IF(E610="", "Year 2 Coal Consumption (Therms)", CONCATENATE(E610, " Coal Consumption (Therms)"))</f>
        <v>Year 2 Coal Consumption (Therms)</v>
      </c>
      <c r="B123" s="27"/>
      <c r="C123" s="27"/>
      <c r="D123" s="43"/>
      <c r="F123" s="30">
        <f>CoalThermTotal2</f>
        <v>0</v>
      </c>
      <c r="I123" s="26"/>
    </row>
    <row r="124" spans="1:9" s="25" customFormat="1" ht="22.5" customHeight="1" x14ac:dyDescent="0.35">
      <c r="A124" s="29" t="str">
        <f>IF(E610="", "Year 2 Coal Cost ($)", CONCATENATE(E610, " Coal Cost ($)"))</f>
        <v>Year 2 Coal Cost ($)</v>
      </c>
      <c r="B124" s="27"/>
      <c r="C124" s="27"/>
      <c r="D124" s="43"/>
      <c r="F124" s="31">
        <f>CoalCostTotal2</f>
        <v>0</v>
      </c>
      <c r="I124" s="26"/>
    </row>
    <row r="125" spans="1:9" s="25" customFormat="1" ht="22.5" customHeight="1" x14ac:dyDescent="0.35">
      <c r="A125" s="29" t="str">
        <f>IF(E704="", "Year 2 Wood (Spruce) Consumption (Therms)", CONCATENATE(E704, " Wood (Spruce) Consumption (Therms)"))</f>
        <v>Year 2 Wood (Spruce) Consumption (Therms)</v>
      </c>
      <c r="B125" s="27"/>
      <c r="C125" s="27"/>
      <c r="D125" s="43"/>
      <c r="F125" s="30">
        <f>SpruceThermTotal2</f>
        <v>0</v>
      </c>
      <c r="I125" s="26"/>
    </row>
    <row r="126" spans="1:9" s="25" customFormat="1" ht="22.5" customHeight="1" x14ac:dyDescent="0.35">
      <c r="A126" s="29" t="str">
        <f>IF(E704="", "Year 2 Wood (Spruce) Cost ($)", CONCATENATE(E704, " Wood (Spruce) Cost ($)"))</f>
        <v>Year 2 Wood (Spruce) Cost ($)</v>
      </c>
      <c r="B126" s="27"/>
      <c r="C126" s="27"/>
      <c r="D126" s="43"/>
      <c r="F126" s="31">
        <f>SpruceCostTotal2</f>
        <v>0</v>
      </c>
      <c r="I126" s="26"/>
    </row>
    <row r="127" spans="1:9" s="25" customFormat="1" ht="22.5" customHeight="1" x14ac:dyDescent="0.35">
      <c r="A127" s="29" t="str">
        <f>IF(E798="", "Year 2 Wood (Birch) Consumption (Therms)", CONCATENATE(E798, " Wood (Birch) Consumption (Therms)"))</f>
        <v>Year 2 Wood (Birch) Consumption (Therms)</v>
      </c>
      <c r="B127" s="27"/>
      <c r="C127" s="27"/>
      <c r="D127" s="43"/>
      <c r="F127" s="30">
        <f>BirchThermTotal2</f>
        <v>0</v>
      </c>
      <c r="I127" s="26"/>
    </row>
    <row r="128" spans="1:9" s="25" customFormat="1" ht="22.5" customHeight="1" x14ac:dyDescent="0.35">
      <c r="A128" s="29" t="str">
        <f>IF(E798="", "Year 2 Wood (Birch) Cost ($)", CONCATENATE(E798, " Wood (Birch) Cost ($)"))</f>
        <v>Year 2 Wood (Birch) Cost ($)</v>
      </c>
      <c r="B128" s="27"/>
      <c r="C128" s="27"/>
      <c r="D128" s="43"/>
      <c r="F128" s="31">
        <f>BirchCostTotal2</f>
        <v>0</v>
      </c>
      <c r="I128" s="26"/>
    </row>
    <row r="129" spans="1:9" s="25" customFormat="1" ht="22.5" customHeight="1" x14ac:dyDescent="0.35">
      <c r="A129" s="29" t="str">
        <f>IF(E892="", "Year 2 Steam Consumption (Therms)", CONCATENATE(E892, " Steam Consumption (Therms)"))</f>
        <v>Year 2 Steam Consumption (Therms)</v>
      </c>
      <c r="B129" s="27"/>
      <c r="C129" s="27"/>
      <c r="D129" s="43"/>
      <c r="F129" s="30">
        <f>SteamThermTotal2</f>
        <v>0</v>
      </c>
      <c r="I129" s="26"/>
    </row>
    <row r="130" spans="1:9" s="25" customFormat="1" ht="22.5" customHeight="1" x14ac:dyDescent="0.35">
      <c r="A130" s="29" t="str">
        <f>IF(E892="", "Year 2 Steam Cost ($)", CONCATENATE(E892, " Steam Cost ($)"))</f>
        <v>Year 2 Steam Cost ($)</v>
      </c>
      <c r="B130" s="27"/>
      <c r="C130" s="27"/>
      <c r="D130" s="43"/>
      <c r="F130" s="31">
        <f>SteamCostTotal2</f>
        <v>0</v>
      </c>
      <c r="I130" s="26"/>
    </row>
    <row r="131" spans="1:9" s="25" customFormat="1" ht="22.5" customHeight="1" x14ac:dyDescent="0.35">
      <c r="A131" s="29" t="str">
        <f>IF(E986="", "Year 2 Hot Water Consumption (Therms)", CONCATENATE(E896, " Hot Water Consumption (Therms)"))</f>
        <v>Year 2 Hot Water Consumption (Therms)</v>
      </c>
      <c r="B131" s="27"/>
      <c r="C131" s="27"/>
      <c r="D131" s="43"/>
      <c r="F131" s="30">
        <f>HWThermTotal2</f>
        <v>0</v>
      </c>
      <c r="I131" s="26"/>
    </row>
    <row r="132" spans="1:9" s="25" customFormat="1" ht="22.5" customHeight="1" x14ac:dyDescent="0.35">
      <c r="A132" s="29" t="str">
        <f>IF(E986="", "Year 2 Hot Water Cost ($)", CONCATENATE(E986, " Hot Water Cost ($)"))</f>
        <v>Year 2 Hot Water Cost ($)</v>
      </c>
      <c r="B132" s="27"/>
      <c r="C132" s="27"/>
      <c r="D132" s="43"/>
      <c r="F132" s="31">
        <f>HWCostTotal2</f>
        <v>0</v>
      </c>
      <c r="I132" s="26"/>
    </row>
    <row r="133" spans="1:9" s="25" customFormat="1" ht="22.5" customHeight="1" x14ac:dyDescent="0.35">
      <c r="A133" s="303" t="s">
        <v>202</v>
      </c>
      <c r="B133" s="303"/>
      <c r="C133" s="27"/>
      <c r="D133" s="43"/>
      <c r="F133" s="33">
        <f>((F113+F117+F119+F121+F123+F125+F127+F129+F131)*100000+F115*3413)/1000</f>
        <v>0</v>
      </c>
      <c r="I133" s="26"/>
    </row>
    <row r="134" spans="1:9" s="25" customFormat="1" ht="22.5" customHeight="1" x14ac:dyDescent="0.35">
      <c r="A134" s="303" t="s">
        <v>203</v>
      </c>
      <c r="B134" s="303"/>
      <c r="C134" s="28"/>
      <c r="D134" s="43"/>
      <c r="F134" s="32">
        <f>F114+F116+F118+F120+F122+F124+F126+F128+F130+F132</f>
        <v>0</v>
      </c>
      <c r="I134" s="26"/>
    </row>
    <row r="135" spans="1:9" s="25" customFormat="1" ht="22.5" customHeight="1" x14ac:dyDescent="0.35">
      <c r="A135" s="236" t="s">
        <v>16</v>
      </c>
      <c r="B135" s="236"/>
      <c r="C135" s="236"/>
      <c r="I135" s="26"/>
    </row>
    <row r="136" spans="1:9" s="25" customFormat="1" ht="22.5" customHeight="1" x14ac:dyDescent="0.35">
      <c r="B136" s="36" t="str">
        <f>IF(E167="", "Year 2 Natural Gas (kBtu/sf) ", CONCATENATE(E167, " Natural Gas (kBtu/sf) "))</f>
        <v xml:space="preserve">Year 2 Natural Gas (kBtu/sf) </v>
      </c>
      <c r="C136" s="38"/>
      <c r="D136" s="38"/>
      <c r="E136" s="38"/>
      <c r="F136" s="192" t="e">
        <f>(F113*100000)/1000/$D$64</f>
        <v>#DIV/0!</v>
      </c>
      <c r="I136" s="26"/>
    </row>
    <row r="137" spans="1:9" s="25" customFormat="1" ht="22.5" customHeight="1" x14ac:dyDescent="0.35">
      <c r="B137" s="36" t="str">
        <f>IF(E248="", "Year 2 Electricity (kBtu/sf)", CONCATENATE(E248, " Electricity (kBtu/sf)"))</f>
        <v>Year 2 Electricity (kBtu/sf)</v>
      </c>
      <c r="F137" s="192" t="e">
        <f>(F115*3413)/1000/$D$64</f>
        <v>#DIV/0!</v>
      </c>
      <c r="I137" s="26"/>
    </row>
    <row r="138" spans="1:9" s="25" customFormat="1" ht="22.5" customHeight="1" x14ac:dyDescent="0.35">
      <c r="B138" s="36" t="str">
        <f>IF(E328="", "Year 2 Oil #1 (kBtu/sf) ", CONCATENATE(E328, " Oil #1 (kBtu/sf) "))</f>
        <v xml:space="preserve">Year 2 Oil #1 (kBtu/sf) </v>
      </c>
      <c r="C138" s="38"/>
      <c r="D138" s="38"/>
      <c r="E138" s="38"/>
      <c r="F138" s="192" t="e">
        <f>(F117*100000)/1000/$D$64</f>
        <v>#DIV/0!</v>
      </c>
      <c r="I138" s="26"/>
    </row>
    <row r="139" spans="1:9" s="25" customFormat="1" ht="22.5" customHeight="1" x14ac:dyDescent="0.35">
      <c r="B139" s="36" t="str">
        <f>IF(E421="", "Year 2 Oil #2 (kBtu/sf)", CONCATENATE(E421, " Oil #2 (kBtu/sf) "))</f>
        <v>Year 2 Oil #2 (kBtu/sf)</v>
      </c>
      <c r="C139" s="38"/>
      <c r="D139" s="38"/>
      <c r="E139" s="38"/>
      <c r="F139" s="192" t="e">
        <f>(F119*100000)/1000/$D$64</f>
        <v>#DIV/0!</v>
      </c>
      <c r="I139" s="26"/>
    </row>
    <row r="140" spans="1:9" s="25" customFormat="1" ht="22.5" customHeight="1" x14ac:dyDescent="0.35">
      <c r="B140" s="36" t="str">
        <f>IF(E516="", "Year 2 Propane (kBtu/sf) ", CONCATENATE(E516, " Propane (kBtu/sf) "))</f>
        <v xml:space="preserve">Year 2 Propane (kBtu/sf) </v>
      </c>
      <c r="C140" s="38"/>
      <c r="D140" s="38"/>
      <c r="E140" s="38"/>
      <c r="F140" s="192" t="e">
        <f>(F122*100000)/1000/$D$64</f>
        <v>#DIV/0!</v>
      </c>
      <c r="I140" s="26"/>
    </row>
    <row r="141" spans="1:9" s="25" customFormat="1" ht="22.5" customHeight="1" x14ac:dyDescent="0.35">
      <c r="B141" s="36" t="str">
        <f>IF(E610="", "Year 2 Coal (kBtu/sf)", CONCATENATE(E610, " Coal (kBtu/sf)"))</f>
        <v>Year 2 Coal (kBtu/sf)</v>
      </c>
      <c r="C141" s="38"/>
      <c r="D141" s="38"/>
      <c r="E141" s="38"/>
      <c r="F141" s="192" t="e">
        <f>(F123*100000)/1000/$D$64</f>
        <v>#DIV/0!</v>
      </c>
      <c r="I141" s="26"/>
    </row>
    <row r="142" spans="1:9" s="25" customFormat="1" ht="22.5" customHeight="1" x14ac:dyDescent="0.35">
      <c r="B142" s="36" t="str">
        <f>IF(E704="", "Year 2 Wood (Spruce) (kBtu/sf)", CONCATENATE(E704, " Wood (Spruce) (kBtu/sf)"))</f>
        <v>Year 2 Wood (Spruce) (kBtu/sf)</v>
      </c>
      <c r="C142" s="38"/>
      <c r="D142" s="38"/>
      <c r="E142" s="38"/>
      <c r="F142" s="192" t="e">
        <f>(F125*100000)/1000/$D$64</f>
        <v>#DIV/0!</v>
      </c>
      <c r="I142" s="26"/>
    </row>
    <row r="143" spans="1:9" s="25" customFormat="1" ht="22.5" customHeight="1" x14ac:dyDescent="0.35">
      <c r="B143" s="36" t="str">
        <f>IF(E798="", "Year 2 Wood (Birch) (kBtu/sf)", CONCATENATE(E798, " Wood (Birch) (kBtu/sf)"))</f>
        <v>Year 2 Wood (Birch) (kBtu/sf)</v>
      </c>
      <c r="C143" s="38"/>
      <c r="D143" s="38"/>
      <c r="E143" s="38"/>
      <c r="F143" s="192" t="e">
        <f>(F127*100000)/1000/$D$64</f>
        <v>#DIV/0!</v>
      </c>
      <c r="I143" s="26"/>
    </row>
    <row r="144" spans="1:9" s="25" customFormat="1" ht="22.5" customHeight="1" x14ac:dyDescent="0.35">
      <c r="B144" s="36" t="str">
        <f>IF(E892="", "Year 2 Steam (kBtu/sf)", CONCATENATE(E892, " Steam (kBtu/sf)"))</f>
        <v>Year 2 Steam (kBtu/sf)</v>
      </c>
      <c r="C144" s="38"/>
      <c r="D144" s="38"/>
      <c r="E144" s="38"/>
      <c r="F144" s="192" t="e">
        <f>(F129*100000)/1000/$D$64</f>
        <v>#DIV/0!</v>
      </c>
      <c r="I144" s="26"/>
    </row>
    <row r="145" spans="1:9" s="25" customFormat="1" ht="22.5" customHeight="1" x14ac:dyDescent="0.35">
      <c r="B145" s="36" t="str">
        <f>IF(E986="", "Year 2 Hot Water (kBtu/sf)", CONCATENATE(E986, " Hot Water (kBtu/sf)"))</f>
        <v>Year 2 Hot Water (kBtu/sf)</v>
      </c>
      <c r="C145" s="38"/>
      <c r="D145" s="38"/>
      <c r="E145" s="38"/>
      <c r="F145" s="192" t="e">
        <f>(F131*100000)/1000/$D$64</f>
        <v>#DIV/0!</v>
      </c>
      <c r="I145" s="26"/>
    </row>
    <row r="146" spans="1:9" s="25" customFormat="1" ht="22.5" customHeight="1" x14ac:dyDescent="0.35">
      <c r="B146" s="38" t="s">
        <v>204</v>
      </c>
      <c r="C146" s="28"/>
      <c r="D146" s="37"/>
      <c r="F146" s="194" t="e">
        <f>F133/$D$64</f>
        <v>#DIV/0!</v>
      </c>
      <c r="I146" s="26"/>
    </row>
    <row r="147" spans="1:9" s="25" customFormat="1" ht="22.5" customHeight="1" x14ac:dyDescent="0.35">
      <c r="A147" s="236" t="s">
        <v>17</v>
      </c>
      <c r="B147" s="236"/>
      <c r="C147" s="236"/>
      <c r="F147" s="40"/>
      <c r="I147" s="26"/>
    </row>
    <row r="148" spans="1:9" s="25" customFormat="1" ht="22.5" customHeight="1" x14ac:dyDescent="0.35">
      <c r="B148" s="36" t="str">
        <f>IF(E167="", "Year 2 Natural Gas Cost Index ($/sf) ", CONCATENATE(E167, " Natural Gas Cost Index ($/sf) "))</f>
        <v xml:space="preserve">Year 2 Natural Gas Cost Index ($/sf) </v>
      </c>
      <c r="F148" s="41" t="e">
        <f>F114/$D$64</f>
        <v>#DIV/0!</v>
      </c>
      <c r="I148" s="26"/>
    </row>
    <row r="149" spans="1:9" s="25" customFormat="1" ht="22.5" customHeight="1" x14ac:dyDescent="0.35">
      <c r="B149" s="36" t="str">
        <f>IF(E248="", "Year 2 Electric Cost Index ($/sf)", CONCATENATE(E248, " Electric Cost Index ($/sf)"))</f>
        <v>Year 2 Electric Cost Index ($/sf)</v>
      </c>
      <c r="F149" s="41" t="e">
        <f>F116/$D$64</f>
        <v>#DIV/0!</v>
      </c>
      <c r="I149" s="26"/>
    </row>
    <row r="150" spans="1:9" s="25" customFormat="1" ht="22.5" customHeight="1" x14ac:dyDescent="0.35">
      <c r="B150" s="36" t="str">
        <f>IF(E328="", "Year 2 Oil #1 Cost Index ($/sf)", CONCATENATE(E328, " Oil #1 Cost Index ($/sf)"))</f>
        <v>Year 2 Oil #1 Cost Index ($/sf)</v>
      </c>
      <c r="C150" s="38"/>
      <c r="D150" s="38"/>
      <c r="F150" s="41" t="e">
        <f>F118/$D$64</f>
        <v>#DIV/0!</v>
      </c>
      <c r="I150" s="26"/>
    </row>
    <row r="151" spans="1:9" s="25" customFormat="1" ht="22.5" customHeight="1" x14ac:dyDescent="0.35">
      <c r="B151" s="36" t="str">
        <f>IF(E421="", "Year 2 Oil #2 Cost Index ($/sf)", CONCATENATE(E421, " Oil #2 Cost Index ($/sf)"))</f>
        <v>Year 2 Oil #2 Cost Index ($/sf)</v>
      </c>
      <c r="C151" s="38"/>
      <c r="D151" s="38"/>
      <c r="F151" s="41" t="e">
        <f>F120/$D$64</f>
        <v>#DIV/0!</v>
      </c>
      <c r="I151" s="26"/>
    </row>
    <row r="152" spans="1:9" s="25" customFormat="1" ht="22.5" customHeight="1" x14ac:dyDescent="0.35">
      <c r="B152" s="36" t="str">
        <f>IF(E516="", "Year 2 Propane Cost Index ($/sf)", CONCATENATE(E516, " Propane Cost Index ($/sf)"))</f>
        <v>Year 2 Propane Cost Index ($/sf)</v>
      </c>
      <c r="C152" s="38"/>
      <c r="D152" s="38"/>
      <c r="F152" s="41" t="e">
        <f>F122/$D$64</f>
        <v>#DIV/0!</v>
      </c>
      <c r="I152" s="26"/>
    </row>
    <row r="153" spans="1:9" s="25" customFormat="1" ht="22.5" customHeight="1" x14ac:dyDescent="0.35">
      <c r="B153" s="36" t="str">
        <f>IF(E610="", "Year 2 Coal Cost Index ($/sf)", CONCATENATE(E610, " Coal Cost Index ($/sf)"))</f>
        <v>Year 2 Coal Cost Index ($/sf)</v>
      </c>
      <c r="C153" s="38"/>
      <c r="D153" s="38"/>
      <c r="F153" s="41" t="e">
        <f>F124/$D$64</f>
        <v>#DIV/0!</v>
      </c>
      <c r="I153" s="26"/>
    </row>
    <row r="154" spans="1:9" s="25" customFormat="1" ht="22.5" customHeight="1" x14ac:dyDescent="0.35">
      <c r="B154" s="36" t="str">
        <f>IF(E704="", "Year 2 Wood (Spruce) Cost Index ($/sf)", CONCATENATE(E704, " Wood (Spruce) Cost Index ($/sf)"))</f>
        <v>Year 2 Wood (Spruce) Cost Index ($/sf)</v>
      </c>
      <c r="C154" s="38"/>
      <c r="D154" s="38"/>
      <c r="F154" s="41" t="e">
        <f>F126/$D$64</f>
        <v>#DIV/0!</v>
      </c>
      <c r="I154" s="26"/>
    </row>
    <row r="155" spans="1:9" s="25" customFormat="1" ht="22.5" customHeight="1" x14ac:dyDescent="0.35">
      <c r="B155" s="36" t="str">
        <f>IF(E798="", "Year 2 Wood (Birch) Cost Index ($/sf)", CONCATENATE(E798, " Wood (Birch) Cost Index ($/sf)"))</f>
        <v>Year 2 Wood (Birch) Cost Index ($/sf)</v>
      </c>
      <c r="C155" s="38"/>
      <c r="D155" s="38"/>
      <c r="F155" s="41" t="e">
        <f>F128/$D$64</f>
        <v>#DIV/0!</v>
      </c>
      <c r="I155" s="26"/>
    </row>
    <row r="156" spans="1:9" s="25" customFormat="1" ht="22.5" customHeight="1" x14ac:dyDescent="0.35">
      <c r="B156" s="36" t="str">
        <f>IF(E892="", "Year 2 Steam Cost Index ($/sf)", CONCATENATE(E892, " Steam Cost Index ($/sf)"))</f>
        <v>Year 2 Steam Cost Index ($/sf)</v>
      </c>
      <c r="C156" s="38"/>
      <c r="D156" s="38"/>
      <c r="F156" s="41" t="e">
        <f>F130/$D$64</f>
        <v>#DIV/0!</v>
      </c>
      <c r="I156" s="26"/>
    </row>
    <row r="157" spans="1:9" s="25" customFormat="1" ht="22.5" customHeight="1" x14ac:dyDescent="0.35">
      <c r="B157" s="36" t="str">
        <f>IF(E986="", "Year 2 Hot Water Cost Index ($/sf)", CONCATENATE(E986, " Hot Water Cost Index ($/sf)"))</f>
        <v>Year 2 Hot Water Cost Index ($/sf)</v>
      </c>
      <c r="C157" s="38"/>
      <c r="D157" s="38"/>
      <c r="F157" s="41" t="e">
        <f>F132/$D$64</f>
        <v>#DIV/0!</v>
      </c>
      <c r="I157" s="26"/>
    </row>
    <row r="158" spans="1:9" s="25" customFormat="1" ht="22.5" customHeight="1" x14ac:dyDescent="0.35">
      <c r="B158" s="36" t="s">
        <v>205</v>
      </c>
      <c r="F158" s="42" t="e">
        <f>F134/$D$64</f>
        <v>#DIV/0!</v>
      </c>
      <c r="I158" s="26"/>
    </row>
    <row r="159" spans="1:9" s="25" customFormat="1" ht="22.5" customHeight="1" x14ac:dyDescent="0.35">
      <c r="I159" s="26"/>
    </row>
    <row r="160" spans="1:9" s="25" customFormat="1" ht="22.5" customHeight="1" x14ac:dyDescent="0.35">
      <c r="A160" s="44" t="s">
        <v>11</v>
      </c>
      <c r="I160" s="26"/>
    </row>
    <row r="161" spans="1:12" s="25" customFormat="1" ht="22.5" customHeight="1" x14ac:dyDescent="0.35">
      <c r="A161" s="27" t="s">
        <v>18</v>
      </c>
      <c r="I161" s="26"/>
    </row>
    <row r="162" spans="1:12" s="25" customFormat="1" ht="22.5" customHeight="1" x14ac:dyDescent="0.35">
      <c r="A162" s="27" t="s">
        <v>19</v>
      </c>
      <c r="I162" s="26"/>
    </row>
    <row r="163" spans="1:12" s="25" customFormat="1" ht="22.5" customHeight="1" x14ac:dyDescent="0.35">
      <c r="A163" s="27" t="s">
        <v>49</v>
      </c>
      <c r="I163" s="26"/>
    </row>
    <row r="164" spans="1:12" ht="20.100000000000001" customHeight="1" x14ac:dyDescent="0.25"/>
    <row r="165" spans="1:12" ht="20.100000000000001" customHeight="1" x14ac:dyDescent="0.3">
      <c r="A165" s="84" t="str">
        <f>A62</f>
        <v>Enter Building Name Above</v>
      </c>
      <c r="B165" s="85"/>
    </row>
    <row r="166" spans="1:12" ht="20.100000000000001" customHeight="1" thickBot="1" x14ac:dyDescent="0.35">
      <c r="A166" s="85"/>
      <c r="B166" s="85"/>
    </row>
    <row r="167" spans="1:12" ht="20.100000000000001" customHeight="1" thickBot="1" x14ac:dyDescent="0.35">
      <c r="A167" s="84" t="s">
        <v>0</v>
      </c>
      <c r="B167" s="199" t="s">
        <v>200</v>
      </c>
      <c r="C167" s="201"/>
      <c r="D167" s="200" t="s">
        <v>201</v>
      </c>
      <c r="E167" s="202"/>
      <c r="G167" s="118" t="s">
        <v>158</v>
      </c>
      <c r="H167" s="137">
        <v>100000</v>
      </c>
    </row>
    <row r="168" spans="1:12" ht="20.100000000000001" customHeight="1" x14ac:dyDescent="0.3">
      <c r="A168" s="86" t="s">
        <v>1</v>
      </c>
      <c r="B168" s="86" t="s">
        <v>7</v>
      </c>
      <c r="C168" s="86" t="s">
        <v>2</v>
      </c>
      <c r="D168" s="86" t="s">
        <v>3</v>
      </c>
      <c r="E168" s="86" t="s">
        <v>4</v>
      </c>
      <c r="F168" s="86" t="s">
        <v>5</v>
      </c>
      <c r="G168" s="86" t="s">
        <v>6</v>
      </c>
      <c r="H168" s="128" t="s">
        <v>12</v>
      </c>
      <c r="I168" s="86" t="s">
        <v>191</v>
      </c>
      <c r="J168" s="87" t="s">
        <v>9</v>
      </c>
      <c r="K168" s="86" t="s">
        <v>13</v>
      </c>
      <c r="L168" s="86" t="s">
        <v>151</v>
      </c>
    </row>
    <row r="169" spans="1:12" s="10" customFormat="1" ht="20.100000000000001" customHeight="1" x14ac:dyDescent="0.3">
      <c r="A169" s="144"/>
      <c r="B169" s="145"/>
      <c r="C169" s="146" t="str">
        <f t="shared" ref="C169:C193" si="0">IF(D169="", "", D169)</f>
        <v/>
      </c>
      <c r="D169" s="208"/>
      <c r="E169" s="147"/>
      <c r="F169" s="145"/>
      <c r="G169" s="145"/>
      <c r="H169" s="94">
        <f>G169*$H$167/100000</f>
        <v>0</v>
      </c>
      <c r="I169" s="177"/>
      <c r="J169" s="172"/>
      <c r="K169" s="59" t="e">
        <f>J169/H169</f>
        <v>#DIV/0!</v>
      </c>
      <c r="L169" s="157"/>
    </row>
    <row r="170" spans="1:12" ht="20.100000000000001" customHeight="1" x14ac:dyDescent="0.3">
      <c r="A170" s="148"/>
      <c r="B170" s="149"/>
      <c r="C170" s="150" t="str">
        <f>IF(D170="", "", D170)</f>
        <v/>
      </c>
      <c r="D170" s="151"/>
      <c r="E170" s="151"/>
      <c r="F170" s="149"/>
      <c r="G170" s="149"/>
      <c r="H170" s="110">
        <f t="shared" ref="H170:H193" si="1">G170*$H$167/100000</f>
        <v>0</v>
      </c>
      <c r="I170" s="178"/>
      <c r="J170" s="173"/>
      <c r="K170" s="123" t="e">
        <f t="shared" ref="K170:K193" si="2">J170/H170</f>
        <v>#DIV/0!</v>
      </c>
      <c r="L170" s="156"/>
    </row>
    <row r="171" spans="1:12" s="10" customFormat="1" ht="20.100000000000001" customHeight="1" x14ac:dyDescent="0.3">
      <c r="A171" s="144"/>
      <c r="B171" s="145"/>
      <c r="C171" s="146" t="str">
        <f t="shared" si="0"/>
        <v/>
      </c>
      <c r="D171" s="147"/>
      <c r="E171" s="147"/>
      <c r="F171" s="145"/>
      <c r="G171" s="145"/>
      <c r="H171" s="94">
        <f t="shared" si="1"/>
        <v>0</v>
      </c>
      <c r="I171" s="177"/>
      <c r="J171" s="172"/>
      <c r="K171" s="59" t="e">
        <f t="shared" si="2"/>
        <v>#DIV/0!</v>
      </c>
      <c r="L171" s="157"/>
    </row>
    <row r="172" spans="1:12" ht="20.100000000000001" customHeight="1" x14ac:dyDescent="0.3">
      <c r="A172" s="148"/>
      <c r="B172" s="149"/>
      <c r="C172" s="150" t="str">
        <f t="shared" si="0"/>
        <v/>
      </c>
      <c r="D172" s="151"/>
      <c r="E172" s="151"/>
      <c r="F172" s="149"/>
      <c r="G172" s="149"/>
      <c r="H172" s="110">
        <f t="shared" si="1"/>
        <v>0</v>
      </c>
      <c r="I172" s="178"/>
      <c r="J172" s="173"/>
      <c r="K172" s="123" t="e">
        <f t="shared" si="2"/>
        <v>#DIV/0!</v>
      </c>
      <c r="L172" s="156"/>
    </row>
    <row r="173" spans="1:12" s="10" customFormat="1" ht="19.5" customHeight="1" x14ac:dyDescent="0.3">
      <c r="A173" s="144"/>
      <c r="B173" s="145"/>
      <c r="C173" s="146" t="str">
        <f t="shared" si="0"/>
        <v/>
      </c>
      <c r="D173" s="147"/>
      <c r="E173" s="147"/>
      <c r="F173" s="145"/>
      <c r="G173" s="145"/>
      <c r="H173" s="94">
        <f t="shared" si="1"/>
        <v>0</v>
      </c>
      <c r="I173" s="177"/>
      <c r="J173" s="172"/>
      <c r="K173" s="59" t="e">
        <f t="shared" si="2"/>
        <v>#DIV/0!</v>
      </c>
      <c r="L173" s="157"/>
    </row>
    <row r="174" spans="1:12" ht="20.100000000000001" customHeight="1" x14ac:dyDescent="0.3">
      <c r="A174" s="148"/>
      <c r="B174" s="149"/>
      <c r="C174" s="150" t="str">
        <f t="shared" si="0"/>
        <v/>
      </c>
      <c r="D174" s="151"/>
      <c r="E174" s="151"/>
      <c r="F174" s="149"/>
      <c r="G174" s="149"/>
      <c r="H174" s="110">
        <f t="shared" si="1"/>
        <v>0</v>
      </c>
      <c r="I174" s="178"/>
      <c r="J174" s="173"/>
      <c r="K174" s="123" t="e">
        <f t="shared" si="2"/>
        <v>#DIV/0!</v>
      </c>
      <c r="L174" s="156"/>
    </row>
    <row r="175" spans="1:12" s="11" customFormat="1" ht="20.100000000000001" customHeight="1" x14ac:dyDescent="0.3">
      <c r="A175" s="144"/>
      <c r="B175" s="145"/>
      <c r="C175" s="146" t="str">
        <f t="shared" si="0"/>
        <v/>
      </c>
      <c r="D175" s="147"/>
      <c r="E175" s="147"/>
      <c r="F175" s="145"/>
      <c r="G175" s="145"/>
      <c r="H175" s="94">
        <f t="shared" si="1"/>
        <v>0</v>
      </c>
      <c r="I175" s="177"/>
      <c r="J175" s="172"/>
      <c r="K175" s="59" t="e">
        <f t="shared" si="2"/>
        <v>#DIV/0!</v>
      </c>
      <c r="L175" s="157"/>
    </row>
    <row r="176" spans="1:12" ht="20.100000000000001" customHeight="1" x14ac:dyDescent="0.3">
      <c r="A176" s="148"/>
      <c r="B176" s="149"/>
      <c r="C176" s="150" t="str">
        <f t="shared" si="0"/>
        <v/>
      </c>
      <c r="D176" s="151"/>
      <c r="E176" s="151"/>
      <c r="F176" s="149"/>
      <c r="G176" s="149"/>
      <c r="H176" s="110">
        <f t="shared" si="1"/>
        <v>0</v>
      </c>
      <c r="I176" s="178"/>
      <c r="J176" s="173"/>
      <c r="K176" s="123" t="e">
        <f t="shared" si="2"/>
        <v>#DIV/0!</v>
      </c>
      <c r="L176" s="156"/>
    </row>
    <row r="177" spans="1:12" s="10" customFormat="1" ht="20.100000000000001" customHeight="1" x14ac:dyDescent="0.3">
      <c r="A177" s="144"/>
      <c r="B177" s="145"/>
      <c r="C177" s="146" t="str">
        <f t="shared" si="0"/>
        <v/>
      </c>
      <c r="D177" s="147"/>
      <c r="E177" s="147"/>
      <c r="F177" s="145"/>
      <c r="G177" s="145"/>
      <c r="H177" s="94">
        <f t="shared" si="1"/>
        <v>0</v>
      </c>
      <c r="I177" s="177"/>
      <c r="J177" s="172"/>
      <c r="K177" s="59" t="e">
        <f t="shared" si="2"/>
        <v>#DIV/0!</v>
      </c>
      <c r="L177" s="157"/>
    </row>
    <row r="178" spans="1:12" ht="20.100000000000001" customHeight="1" x14ac:dyDescent="0.3">
      <c r="A178" s="148"/>
      <c r="B178" s="149"/>
      <c r="C178" s="150" t="str">
        <f t="shared" si="0"/>
        <v/>
      </c>
      <c r="D178" s="151"/>
      <c r="E178" s="151"/>
      <c r="F178" s="149"/>
      <c r="G178" s="149"/>
      <c r="H178" s="110">
        <f t="shared" si="1"/>
        <v>0</v>
      </c>
      <c r="I178" s="178"/>
      <c r="J178" s="173"/>
      <c r="K178" s="123" t="e">
        <f t="shared" si="2"/>
        <v>#DIV/0!</v>
      </c>
      <c r="L178" s="156"/>
    </row>
    <row r="179" spans="1:12" s="10" customFormat="1" ht="20.100000000000001" customHeight="1" x14ac:dyDescent="0.3">
      <c r="A179" s="144"/>
      <c r="B179" s="145"/>
      <c r="C179" s="146" t="str">
        <f t="shared" si="0"/>
        <v/>
      </c>
      <c r="D179" s="147"/>
      <c r="E179" s="147"/>
      <c r="F179" s="145"/>
      <c r="G179" s="145"/>
      <c r="H179" s="94">
        <f t="shared" si="1"/>
        <v>0</v>
      </c>
      <c r="I179" s="177"/>
      <c r="J179" s="172"/>
      <c r="K179" s="59" t="e">
        <f t="shared" si="2"/>
        <v>#DIV/0!</v>
      </c>
      <c r="L179" s="157"/>
    </row>
    <row r="180" spans="1:12" ht="20.100000000000001" customHeight="1" x14ac:dyDescent="0.3">
      <c r="A180" s="148"/>
      <c r="B180" s="149"/>
      <c r="C180" s="150" t="str">
        <f t="shared" si="0"/>
        <v/>
      </c>
      <c r="D180" s="151"/>
      <c r="E180" s="151"/>
      <c r="F180" s="149"/>
      <c r="G180" s="149"/>
      <c r="H180" s="110">
        <f t="shared" si="1"/>
        <v>0</v>
      </c>
      <c r="I180" s="178"/>
      <c r="J180" s="173"/>
      <c r="K180" s="123" t="e">
        <f t="shared" si="2"/>
        <v>#DIV/0!</v>
      </c>
      <c r="L180" s="156"/>
    </row>
    <row r="181" spans="1:12" s="22" customFormat="1" ht="20.100000000000001" customHeight="1" x14ac:dyDescent="0.3">
      <c r="A181" s="96"/>
      <c r="B181" s="97"/>
      <c r="C181" s="98"/>
      <c r="D181" s="99"/>
      <c r="E181" s="99"/>
      <c r="F181" s="97"/>
      <c r="G181" s="97"/>
      <c r="H181" s="97"/>
      <c r="I181" s="180"/>
      <c r="J181" s="174"/>
      <c r="K181" s="100"/>
      <c r="L181" s="21"/>
    </row>
    <row r="182" spans="1:12" s="12" customFormat="1" ht="20.100000000000001" customHeight="1" x14ac:dyDescent="0.3">
      <c r="A182" s="152"/>
      <c r="B182" s="153"/>
      <c r="C182" s="195" t="str">
        <f t="shared" si="0"/>
        <v/>
      </c>
      <c r="D182" s="154"/>
      <c r="E182" s="154"/>
      <c r="F182" s="153"/>
      <c r="G182" s="153"/>
      <c r="H182" s="101">
        <f t="shared" si="1"/>
        <v>0</v>
      </c>
      <c r="I182" s="209"/>
      <c r="J182" s="175"/>
      <c r="K182" s="59" t="e">
        <f t="shared" si="2"/>
        <v>#DIV/0!</v>
      </c>
      <c r="L182" s="155"/>
    </row>
    <row r="183" spans="1:12" ht="20.100000000000001" customHeight="1" x14ac:dyDescent="0.3">
      <c r="A183" s="148"/>
      <c r="B183" s="149"/>
      <c r="C183" s="150" t="str">
        <f t="shared" si="0"/>
        <v/>
      </c>
      <c r="D183" s="151"/>
      <c r="E183" s="151"/>
      <c r="F183" s="149"/>
      <c r="G183" s="149"/>
      <c r="H183" s="110">
        <f t="shared" si="1"/>
        <v>0</v>
      </c>
      <c r="I183" s="178"/>
      <c r="J183" s="173"/>
      <c r="K183" s="123" t="e">
        <f t="shared" si="2"/>
        <v>#DIV/0!</v>
      </c>
      <c r="L183" s="156"/>
    </row>
    <row r="184" spans="1:12" s="12" customFormat="1" ht="20.100000000000001" customHeight="1" x14ac:dyDescent="0.3">
      <c r="A184" s="152"/>
      <c r="B184" s="153"/>
      <c r="C184" s="195" t="str">
        <f t="shared" si="0"/>
        <v/>
      </c>
      <c r="D184" s="154"/>
      <c r="E184" s="154"/>
      <c r="F184" s="153"/>
      <c r="G184" s="153"/>
      <c r="H184" s="101">
        <f t="shared" si="1"/>
        <v>0</v>
      </c>
      <c r="I184" s="209"/>
      <c r="J184" s="175"/>
      <c r="K184" s="59" t="e">
        <f t="shared" si="2"/>
        <v>#DIV/0!</v>
      </c>
      <c r="L184" s="155"/>
    </row>
    <row r="185" spans="1:12" ht="20.100000000000001" customHeight="1" x14ac:dyDescent="0.3">
      <c r="A185" s="148"/>
      <c r="B185" s="149"/>
      <c r="C185" s="150" t="str">
        <f t="shared" si="0"/>
        <v/>
      </c>
      <c r="D185" s="151"/>
      <c r="E185" s="151"/>
      <c r="F185" s="149"/>
      <c r="G185" s="149"/>
      <c r="H185" s="110">
        <f t="shared" si="1"/>
        <v>0</v>
      </c>
      <c r="I185" s="178"/>
      <c r="J185" s="173"/>
      <c r="K185" s="123" t="e">
        <f t="shared" si="2"/>
        <v>#DIV/0!</v>
      </c>
      <c r="L185" s="156"/>
    </row>
    <row r="186" spans="1:12" s="12" customFormat="1" ht="20.100000000000001" customHeight="1" x14ac:dyDescent="0.3">
      <c r="A186" s="152"/>
      <c r="B186" s="153"/>
      <c r="C186" s="195" t="str">
        <f t="shared" si="0"/>
        <v/>
      </c>
      <c r="D186" s="154"/>
      <c r="E186" s="154"/>
      <c r="F186" s="153"/>
      <c r="G186" s="153"/>
      <c r="H186" s="101">
        <f t="shared" si="1"/>
        <v>0</v>
      </c>
      <c r="I186" s="209"/>
      <c r="J186" s="175"/>
      <c r="K186" s="59" t="e">
        <f t="shared" si="2"/>
        <v>#DIV/0!</v>
      </c>
      <c r="L186" s="155"/>
    </row>
    <row r="187" spans="1:12" ht="20.100000000000001" customHeight="1" x14ac:dyDescent="0.3">
      <c r="A187" s="148"/>
      <c r="B187" s="149"/>
      <c r="C187" s="150" t="str">
        <f t="shared" si="0"/>
        <v/>
      </c>
      <c r="D187" s="151"/>
      <c r="E187" s="151"/>
      <c r="F187" s="149"/>
      <c r="G187" s="149"/>
      <c r="H187" s="110">
        <f t="shared" si="1"/>
        <v>0</v>
      </c>
      <c r="I187" s="178"/>
      <c r="J187" s="173"/>
      <c r="K187" s="123" t="e">
        <f t="shared" si="2"/>
        <v>#DIV/0!</v>
      </c>
      <c r="L187" s="156"/>
    </row>
    <row r="188" spans="1:12" s="12" customFormat="1" ht="20.100000000000001" customHeight="1" x14ac:dyDescent="0.3">
      <c r="A188" s="152"/>
      <c r="B188" s="153"/>
      <c r="C188" s="195" t="str">
        <f t="shared" si="0"/>
        <v/>
      </c>
      <c r="D188" s="154"/>
      <c r="E188" s="154"/>
      <c r="F188" s="153"/>
      <c r="G188" s="153"/>
      <c r="H188" s="101">
        <f t="shared" si="1"/>
        <v>0</v>
      </c>
      <c r="I188" s="209"/>
      <c r="J188" s="175"/>
      <c r="K188" s="59" t="e">
        <f t="shared" si="2"/>
        <v>#DIV/0!</v>
      </c>
      <c r="L188" s="155"/>
    </row>
    <row r="189" spans="1:12" ht="20.100000000000001" customHeight="1" x14ac:dyDescent="0.3">
      <c r="A189" s="148"/>
      <c r="B189" s="149"/>
      <c r="C189" s="150" t="str">
        <f t="shared" si="0"/>
        <v/>
      </c>
      <c r="D189" s="151"/>
      <c r="E189" s="151"/>
      <c r="F189" s="149"/>
      <c r="G189" s="149"/>
      <c r="H189" s="110">
        <f t="shared" si="1"/>
        <v>0</v>
      </c>
      <c r="I189" s="178"/>
      <c r="J189" s="173"/>
      <c r="K189" s="123" t="e">
        <f t="shared" si="2"/>
        <v>#DIV/0!</v>
      </c>
      <c r="L189" s="156"/>
    </row>
    <row r="190" spans="1:12" s="12" customFormat="1" ht="20.100000000000001" customHeight="1" x14ac:dyDescent="0.3">
      <c r="A190" s="152"/>
      <c r="B190" s="153"/>
      <c r="C190" s="195" t="str">
        <f t="shared" si="0"/>
        <v/>
      </c>
      <c r="D190" s="154"/>
      <c r="E190" s="154"/>
      <c r="F190" s="153"/>
      <c r="G190" s="153"/>
      <c r="H190" s="101">
        <f t="shared" si="1"/>
        <v>0</v>
      </c>
      <c r="I190" s="209"/>
      <c r="J190" s="175"/>
      <c r="K190" s="59" t="e">
        <f t="shared" si="2"/>
        <v>#DIV/0!</v>
      </c>
      <c r="L190" s="155"/>
    </row>
    <row r="191" spans="1:12" ht="20.100000000000001" customHeight="1" x14ac:dyDescent="0.3">
      <c r="A191" s="148"/>
      <c r="B191" s="149"/>
      <c r="C191" s="150" t="str">
        <f t="shared" si="0"/>
        <v/>
      </c>
      <c r="D191" s="151"/>
      <c r="E191" s="151"/>
      <c r="F191" s="149"/>
      <c r="G191" s="149"/>
      <c r="H191" s="110">
        <f t="shared" si="1"/>
        <v>0</v>
      </c>
      <c r="I191" s="178"/>
      <c r="J191" s="173"/>
      <c r="K191" s="123" t="e">
        <f t="shared" si="2"/>
        <v>#DIV/0!</v>
      </c>
      <c r="L191" s="156"/>
    </row>
    <row r="192" spans="1:12" s="12" customFormat="1" ht="20.100000000000001" customHeight="1" x14ac:dyDescent="0.3">
      <c r="A192" s="152"/>
      <c r="B192" s="153"/>
      <c r="C192" s="195" t="str">
        <f t="shared" si="0"/>
        <v/>
      </c>
      <c r="D192" s="154"/>
      <c r="E192" s="154"/>
      <c r="F192" s="153"/>
      <c r="G192" s="153"/>
      <c r="H192" s="101">
        <f t="shared" si="1"/>
        <v>0</v>
      </c>
      <c r="I192" s="209"/>
      <c r="J192" s="175"/>
      <c r="K192" s="59" t="e">
        <f t="shared" si="2"/>
        <v>#DIV/0!</v>
      </c>
      <c r="L192" s="155"/>
    </row>
    <row r="193" spans="1:19" ht="20.100000000000001" customHeight="1" x14ac:dyDescent="0.3">
      <c r="A193" s="148"/>
      <c r="B193" s="149"/>
      <c r="C193" s="150" t="str">
        <f t="shared" si="0"/>
        <v/>
      </c>
      <c r="D193" s="151"/>
      <c r="E193" s="151"/>
      <c r="F193" s="149"/>
      <c r="G193" s="149"/>
      <c r="H193" s="110">
        <f t="shared" si="1"/>
        <v>0</v>
      </c>
      <c r="I193" s="178"/>
      <c r="J193" s="173"/>
      <c r="K193" s="123" t="e">
        <f t="shared" si="2"/>
        <v>#DIV/0!</v>
      </c>
      <c r="L193" s="156"/>
    </row>
    <row r="194" spans="1:19" ht="20.100000000000001" customHeight="1" x14ac:dyDescent="0.3">
      <c r="A194" s="90"/>
      <c r="B194" s="90"/>
      <c r="C194" s="90"/>
      <c r="D194" s="90"/>
      <c r="E194" s="301" t="str">
        <f>IF(C167="","Year 1 Total",CONCATENATE(C167, " Total"))</f>
        <v>Year 1 Total</v>
      </c>
      <c r="F194" s="302"/>
      <c r="G194" s="66">
        <f>SUM(G169:G180)</f>
        <v>0</v>
      </c>
      <c r="H194" s="66">
        <f>SUM(H169:H180)</f>
        <v>0</v>
      </c>
      <c r="I194" s="66">
        <f>SUM(I169:I180)</f>
        <v>0</v>
      </c>
      <c r="J194" s="176">
        <f>SUM(J169:J180)</f>
        <v>0</v>
      </c>
      <c r="K194" s="92"/>
      <c r="L194" s="92">
        <f t="shared" ref="L194" si="3">SUM(L169:L180)</f>
        <v>0</v>
      </c>
    </row>
    <row r="195" spans="1:19" ht="20.100000000000001" customHeight="1" x14ac:dyDescent="0.3">
      <c r="A195" s="90"/>
      <c r="B195" s="90"/>
      <c r="C195" s="90"/>
      <c r="D195" s="90"/>
      <c r="E195" s="301" t="str">
        <f>IF(E167="", "Year 2 Total", CONCATENATE(E167, " Total"))</f>
        <v>Year 2 Total</v>
      </c>
      <c r="F195" s="302"/>
      <c r="G195" s="66">
        <f>SUM(G182:G193)</f>
        <v>0</v>
      </c>
      <c r="H195" s="66">
        <f>SUM(H182:H193)</f>
        <v>0</v>
      </c>
      <c r="I195" s="66">
        <f>SUM(I182:I193)</f>
        <v>0</v>
      </c>
      <c r="J195" s="176">
        <f>SUM(J182:J193)</f>
        <v>0</v>
      </c>
      <c r="K195" s="92"/>
      <c r="L195" s="92">
        <f t="shared" ref="L195" si="4">SUM(L182:L193)</f>
        <v>0</v>
      </c>
    </row>
    <row r="196" spans="1:19" ht="20.100000000000001" customHeight="1" x14ac:dyDescent="0.3">
      <c r="A196" s="83"/>
      <c r="B196" s="83"/>
      <c r="C196" s="83"/>
      <c r="D196" s="83"/>
      <c r="E196" s="83"/>
      <c r="F196" s="83"/>
      <c r="G196" s="83"/>
      <c r="I196" s="298" t="str">
        <f>IF(C167="", "Year 1 Average",CONCATENATE(C167, " Average"))</f>
        <v>Year 1 Average</v>
      </c>
      <c r="J196" s="299"/>
      <c r="K196" s="61" t="e">
        <f>AVERAGE(K169:K180)</f>
        <v>#DIV/0!</v>
      </c>
      <c r="R196" s="83"/>
      <c r="S196" s="83"/>
    </row>
    <row r="197" spans="1:19" ht="20.100000000000001" customHeight="1" x14ac:dyDescent="0.3">
      <c r="A197" s="83"/>
      <c r="B197" s="83"/>
      <c r="C197" s="83"/>
      <c r="G197" s="83"/>
      <c r="I197" s="298" t="str">
        <f>IF(E167="", "Year 2 Average",CONCATENATE(E167, " Average"))</f>
        <v>Year 2 Average</v>
      </c>
      <c r="J197" s="299"/>
      <c r="K197" s="60" t="e">
        <f>AVERAGE(K182:K193)</f>
        <v>#DIV/0!</v>
      </c>
    </row>
    <row r="198" spans="1:19" ht="20.100000000000001" customHeight="1" x14ac:dyDescent="0.25"/>
    <row r="199" spans="1:19" ht="20.100000000000001" customHeight="1" x14ac:dyDescent="0.25"/>
    <row r="200" spans="1:19" ht="20.100000000000001" customHeight="1" x14ac:dyDescent="0.25"/>
    <row r="201" spans="1:19" ht="20.100000000000001" customHeight="1" x14ac:dyDescent="0.25"/>
    <row r="202" spans="1:19" ht="20.100000000000001" customHeight="1" x14ac:dyDescent="0.25"/>
    <row r="203" spans="1:19" ht="20.100000000000001" customHeight="1" x14ac:dyDescent="0.25"/>
    <row r="204" spans="1:19" ht="20.100000000000001" customHeight="1" x14ac:dyDescent="0.25"/>
    <row r="205" spans="1:19" ht="20.100000000000001" customHeight="1" x14ac:dyDescent="0.25"/>
    <row r="206" spans="1:19" ht="20.100000000000001" customHeight="1" x14ac:dyDescent="0.25"/>
    <row r="207" spans="1:19" ht="20.100000000000001" customHeight="1" x14ac:dyDescent="0.25"/>
    <row r="208" spans="1:19"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spans="1:12" ht="20.100000000000001" customHeight="1" x14ac:dyDescent="0.25"/>
    <row r="242" spans="1:12" ht="20.100000000000001" customHeight="1" x14ac:dyDescent="0.25"/>
    <row r="243" spans="1:12" ht="20.100000000000001" customHeight="1" x14ac:dyDescent="0.25"/>
    <row r="244" spans="1:12" ht="20.100000000000001" customHeight="1" x14ac:dyDescent="0.25"/>
    <row r="245" spans="1:12" ht="20.100000000000001" customHeight="1" x14ac:dyDescent="0.25"/>
    <row r="246" spans="1:12" ht="20.100000000000001" customHeight="1" x14ac:dyDescent="0.3">
      <c r="A246" s="84" t="str">
        <f>A62</f>
        <v>Enter Building Name Above</v>
      </c>
      <c r="B246" s="2"/>
      <c r="I246" s="191"/>
    </row>
    <row r="247" spans="1:12" ht="20.100000000000001" customHeight="1" thickBot="1" x14ac:dyDescent="0.3">
      <c r="I247" s="191"/>
    </row>
    <row r="248" spans="1:12" ht="20.100000000000001" customHeight="1" thickBot="1" x14ac:dyDescent="0.35">
      <c r="A248" s="84" t="s">
        <v>8</v>
      </c>
      <c r="B248" s="203" t="s">
        <v>200</v>
      </c>
      <c r="C248" s="204"/>
      <c r="D248" s="205" t="s">
        <v>201</v>
      </c>
      <c r="E248" s="206"/>
      <c r="G248" s="118" t="s">
        <v>159</v>
      </c>
      <c r="H248" s="137">
        <v>3413</v>
      </c>
      <c r="I248" s="191"/>
    </row>
    <row r="249" spans="1:12" ht="20.100000000000001" customHeight="1" x14ac:dyDescent="0.3">
      <c r="A249" s="86" t="s">
        <v>1</v>
      </c>
      <c r="B249" s="86" t="s">
        <v>7</v>
      </c>
      <c r="C249" s="86" t="s">
        <v>2</v>
      </c>
      <c r="D249" s="86" t="s">
        <v>3</v>
      </c>
      <c r="E249" s="86" t="s">
        <v>4</v>
      </c>
      <c r="F249" s="86" t="s">
        <v>5</v>
      </c>
      <c r="G249" s="86" t="s">
        <v>14</v>
      </c>
      <c r="H249" s="128" t="s">
        <v>12</v>
      </c>
      <c r="I249" s="86" t="s">
        <v>192</v>
      </c>
      <c r="J249" s="86" t="s">
        <v>10</v>
      </c>
      <c r="K249" s="86" t="s">
        <v>15</v>
      </c>
      <c r="L249" s="86" t="s">
        <v>151</v>
      </c>
    </row>
    <row r="250" spans="1:12" ht="20.100000000000001" customHeight="1" x14ac:dyDescent="0.3">
      <c r="A250" s="148"/>
      <c r="B250" s="148"/>
      <c r="C250" s="150" t="str">
        <f t="shared" ref="C250:C261" si="5">IF(D250="", "", D250)</f>
        <v/>
      </c>
      <c r="D250" s="160"/>
      <c r="E250" s="160"/>
      <c r="F250" s="148"/>
      <c r="G250" s="148"/>
      <c r="H250" s="88">
        <f t="shared" ref="H250:H261" si="6">G250*$H$248/100000</f>
        <v>0</v>
      </c>
      <c r="I250" s="178"/>
      <c r="J250" s="158"/>
      <c r="K250" s="62" t="e">
        <f t="shared" ref="K250:K261" si="7">J250/G250</f>
        <v>#DIV/0!</v>
      </c>
      <c r="L250" s="158"/>
    </row>
    <row r="251" spans="1:12" s="14" customFormat="1" ht="20.100000000000001" customHeight="1" x14ac:dyDescent="0.3">
      <c r="A251" s="161"/>
      <c r="B251" s="161"/>
      <c r="C251" s="196" t="str">
        <f t="shared" si="5"/>
        <v/>
      </c>
      <c r="D251" s="162"/>
      <c r="E251" s="162"/>
      <c r="F251" s="161"/>
      <c r="G251" s="161"/>
      <c r="H251" s="13">
        <f t="shared" si="6"/>
        <v>0</v>
      </c>
      <c r="I251" s="179"/>
      <c r="J251" s="159"/>
      <c r="K251" s="63" t="e">
        <f t="shared" si="7"/>
        <v>#DIV/0!</v>
      </c>
      <c r="L251" s="159"/>
    </row>
    <row r="252" spans="1:12" ht="20.100000000000001" customHeight="1" x14ac:dyDescent="0.3">
      <c r="A252" s="148"/>
      <c r="B252" s="148"/>
      <c r="C252" s="150" t="str">
        <f t="shared" si="5"/>
        <v/>
      </c>
      <c r="D252" s="160"/>
      <c r="E252" s="160"/>
      <c r="F252" s="148"/>
      <c r="G252" s="148"/>
      <c r="H252" s="88">
        <f t="shared" si="6"/>
        <v>0</v>
      </c>
      <c r="I252" s="178"/>
      <c r="J252" s="158"/>
      <c r="K252" s="62" t="e">
        <f t="shared" si="7"/>
        <v>#DIV/0!</v>
      </c>
      <c r="L252" s="158"/>
    </row>
    <row r="253" spans="1:12" s="14" customFormat="1" ht="20.100000000000001" customHeight="1" x14ac:dyDescent="0.3">
      <c r="A253" s="161"/>
      <c r="B253" s="161"/>
      <c r="C253" s="196" t="str">
        <f t="shared" si="5"/>
        <v/>
      </c>
      <c r="D253" s="162"/>
      <c r="E253" s="162"/>
      <c r="F253" s="161"/>
      <c r="G253" s="161"/>
      <c r="H253" s="13">
        <f t="shared" si="6"/>
        <v>0</v>
      </c>
      <c r="I253" s="179"/>
      <c r="J253" s="159"/>
      <c r="K253" s="63" t="e">
        <f t="shared" si="7"/>
        <v>#DIV/0!</v>
      </c>
      <c r="L253" s="159"/>
    </row>
    <row r="254" spans="1:12" ht="20.100000000000001" customHeight="1" x14ac:dyDescent="0.3">
      <c r="A254" s="148"/>
      <c r="B254" s="148"/>
      <c r="C254" s="150" t="str">
        <f t="shared" si="5"/>
        <v/>
      </c>
      <c r="D254" s="160"/>
      <c r="E254" s="160"/>
      <c r="F254" s="148"/>
      <c r="G254" s="148"/>
      <c r="H254" s="88">
        <f t="shared" si="6"/>
        <v>0</v>
      </c>
      <c r="I254" s="178"/>
      <c r="J254" s="158"/>
      <c r="K254" s="62" t="e">
        <f t="shared" si="7"/>
        <v>#DIV/0!</v>
      </c>
      <c r="L254" s="158"/>
    </row>
    <row r="255" spans="1:12" s="14" customFormat="1" ht="20.100000000000001" customHeight="1" x14ac:dyDescent="0.3">
      <c r="A255" s="161"/>
      <c r="B255" s="161"/>
      <c r="C255" s="196" t="str">
        <f t="shared" si="5"/>
        <v/>
      </c>
      <c r="D255" s="162"/>
      <c r="E255" s="162"/>
      <c r="F255" s="161"/>
      <c r="G255" s="161"/>
      <c r="H255" s="13">
        <f t="shared" si="6"/>
        <v>0</v>
      </c>
      <c r="I255" s="179"/>
      <c r="J255" s="159"/>
      <c r="K255" s="63" t="e">
        <f t="shared" si="7"/>
        <v>#DIV/0!</v>
      </c>
      <c r="L255" s="159"/>
    </row>
    <row r="256" spans="1:12" ht="20.100000000000001" customHeight="1" x14ac:dyDescent="0.3">
      <c r="A256" s="148"/>
      <c r="B256" s="148"/>
      <c r="C256" s="150" t="str">
        <f t="shared" si="5"/>
        <v/>
      </c>
      <c r="D256" s="160"/>
      <c r="E256" s="160"/>
      <c r="F256" s="148"/>
      <c r="G256" s="148"/>
      <c r="H256" s="88">
        <f t="shared" si="6"/>
        <v>0</v>
      </c>
      <c r="I256" s="178"/>
      <c r="J256" s="158"/>
      <c r="K256" s="62" t="e">
        <f t="shared" si="7"/>
        <v>#DIV/0!</v>
      </c>
      <c r="L256" s="158"/>
    </row>
    <row r="257" spans="1:12" s="14" customFormat="1" ht="19.5" customHeight="1" x14ac:dyDescent="0.3">
      <c r="A257" s="161"/>
      <c r="B257" s="161"/>
      <c r="C257" s="196" t="str">
        <f t="shared" si="5"/>
        <v/>
      </c>
      <c r="D257" s="162"/>
      <c r="E257" s="162"/>
      <c r="F257" s="161"/>
      <c r="G257" s="161"/>
      <c r="H257" s="13">
        <f t="shared" si="6"/>
        <v>0</v>
      </c>
      <c r="I257" s="179"/>
      <c r="J257" s="159"/>
      <c r="K257" s="63" t="e">
        <f t="shared" si="7"/>
        <v>#DIV/0!</v>
      </c>
      <c r="L257" s="159"/>
    </row>
    <row r="258" spans="1:12" ht="20.100000000000001" customHeight="1" x14ac:dyDescent="0.3">
      <c r="A258" s="148"/>
      <c r="B258" s="148"/>
      <c r="C258" s="150" t="str">
        <f t="shared" si="5"/>
        <v/>
      </c>
      <c r="D258" s="160"/>
      <c r="E258" s="160"/>
      <c r="F258" s="148"/>
      <c r="G258" s="148"/>
      <c r="H258" s="88">
        <f t="shared" si="6"/>
        <v>0</v>
      </c>
      <c r="I258" s="178"/>
      <c r="J258" s="158"/>
      <c r="K258" s="62" t="e">
        <f t="shared" si="7"/>
        <v>#DIV/0!</v>
      </c>
      <c r="L258" s="158"/>
    </row>
    <row r="259" spans="1:12" s="14" customFormat="1" ht="20.100000000000001" customHeight="1" x14ac:dyDescent="0.3">
      <c r="A259" s="161"/>
      <c r="B259" s="161"/>
      <c r="C259" s="196" t="str">
        <f t="shared" si="5"/>
        <v/>
      </c>
      <c r="D259" s="162"/>
      <c r="E259" s="162"/>
      <c r="F259" s="161"/>
      <c r="G259" s="161"/>
      <c r="H259" s="13">
        <f t="shared" si="6"/>
        <v>0</v>
      </c>
      <c r="I259" s="179"/>
      <c r="J259" s="159"/>
      <c r="K259" s="63" t="e">
        <f t="shared" si="7"/>
        <v>#DIV/0!</v>
      </c>
      <c r="L259" s="159"/>
    </row>
    <row r="260" spans="1:12" ht="20.100000000000001" customHeight="1" x14ac:dyDescent="0.3">
      <c r="A260" s="148"/>
      <c r="B260" s="148"/>
      <c r="C260" s="150" t="str">
        <f t="shared" si="5"/>
        <v/>
      </c>
      <c r="D260" s="160"/>
      <c r="E260" s="160"/>
      <c r="F260" s="148"/>
      <c r="G260" s="148"/>
      <c r="H260" s="88">
        <f t="shared" si="6"/>
        <v>0</v>
      </c>
      <c r="I260" s="178"/>
      <c r="J260" s="158"/>
      <c r="K260" s="62" t="e">
        <f t="shared" si="7"/>
        <v>#DIV/0!</v>
      </c>
      <c r="L260" s="158"/>
    </row>
    <row r="261" spans="1:12" s="14" customFormat="1" ht="20.100000000000001" customHeight="1" x14ac:dyDescent="0.3">
      <c r="A261" s="161"/>
      <c r="B261" s="161"/>
      <c r="C261" s="196" t="str">
        <f t="shared" si="5"/>
        <v/>
      </c>
      <c r="D261" s="162"/>
      <c r="E261" s="162"/>
      <c r="F261" s="161"/>
      <c r="G261" s="161"/>
      <c r="H261" s="13">
        <f t="shared" si="6"/>
        <v>0</v>
      </c>
      <c r="I261" s="179"/>
      <c r="J261" s="159"/>
      <c r="K261" s="63" t="e">
        <f t="shared" si="7"/>
        <v>#DIV/0!</v>
      </c>
      <c r="L261" s="159"/>
    </row>
    <row r="262" spans="1:12" s="22" customFormat="1" ht="20.100000000000001" customHeight="1" x14ac:dyDescent="0.3">
      <c r="A262" s="96"/>
      <c r="B262" s="96"/>
      <c r="C262" s="18"/>
      <c r="D262" s="96"/>
      <c r="E262" s="96"/>
      <c r="F262" s="19"/>
      <c r="G262" s="96"/>
      <c r="H262" s="96"/>
      <c r="I262" s="180"/>
      <c r="J262" s="20"/>
      <c r="K262" s="21"/>
      <c r="L262" s="21"/>
    </row>
    <row r="263" spans="1:12" ht="20.100000000000001" customHeight="1" x14ac:dyDescent="0.3">
      <c r="A263" s="148"/>
      <c r="B263" s="148"/>
      <c r="C263" s="150" t="str">
        <f t="shared" ref="C263:C274" si="8">IF(D263="", "", D263)</f>
        <v/>
      </c>
      <c r="D263" s="160"/>
      <c r="E263" s="160"/>
      <c r="F263" s="148"/>
      <c r="G263" s="148"/>
      <c r="H263" s="88">
        <f t="shared" ref="H263:H274" si="9">G263*$H$248/100000</f>
        <v>0</v>
      </c>
      <c r="I263" s="178"/>
      <c r="J263" s="158"/>
      <c r="K263" s="62" t="e">
        <f t="shared" ref="K263:K274" si="10">J263/G263</f>
        <v>#DIV/0!</v>
      </c>
      <c r="L263" s="158"/>
    </row>
    <row r="264" spans="1:12" s="16" customFormat="1" ht="20.100000000000001" customHeight="1" x14ac:dyDescent="0.3">
      <c r="A264" s="163"/>
      <c r="B264" s="163"/>
      <c r="C264" s="197" t="str">
        <f t="shared" si="8"/>
        <v/>
      </c>
      <c r="D264" s="164"/>
      <c r="E264" s="164"/>
      <c r="F264" s="163"/>
      <c r="G264" s="163"/>
      <c r="H264" s="15">
        <f t="shared" si="9"/>
        <v>0</v>
      </c>
      <c r="I264" s="181"/>
      <c r="J264" s="166"/>
      <c r="K264" s="64" t="e">
        <f t="shared" si="10"/>
        <v>#DIV/0!</v>
      </c>
      <c r="L264" s="166"/>
    </row>
    <row r="265" spans="1:12" ht="20.100000000000001" customHeight="1" x14ac:dyDescent="0.3">
      <c r="A265" s="148"/>
      <c r="B265" s="148"/>
      <c r="C265" s="150" t="str">
        <f t="shared" si="8"/>
        <v/>
      </c>
      <c r="D265" s="160"/>
      <c r="E265" s="160"/>
      <c r="F265" s="148"/>
      <c r="G265" s="148"/>
      <c r="H265" s="88">
        <f t="shared" si="9"/>
        <v>0</v>
      </c>
      <c r="I265" s="178"/>
      <c r="J265" s="158"/>
      <c r="K265" s="62" t="e">
        <f t="shared" si="10"/>
        <v>#DIV/0!</v>
      </c>
      <c r="L265" s="158"/>
    </row>
    <row r="266" spans="1:12" s="16" customFormat="1" ht="20.100000000000001" customHeight="1" x14ac:dyDescent="0.3">
      <c r="A266" s="163"/>
      <c r="B266" s="163"/>
      <c r="C266" s="197" t="str">
        <f t="shared" si="8"/>
        <v/>
      </c>
      <c r="D266" s="164"/>
      <c r="E266" s="164"/>
      <c r="F266" s="163"/>
      <c r="G266" s="163"/>
      <c r="H266" s="15">
        <f t="shared" si="9"/>
        <v>0</v>
      </c>
      <c r="I266" s="181"/>
      <c r="J266" s="166"/>
      <c r="K266" s="64" t="e">
        <f t="shared" si="10"/>
        <v>#DIV/0!</v>
      </c>
      <c r="L266" s="166"/>
    </row>
    <row r="267" spans="1:12" ht="20.100000000000001" customHeight="1" x14ac:dyDescent="0.3">
      <c r="A267" s="148"/>
      <c r="B267" s="148"/>
      <c r="C267" s="150" t="str">
        <f t="shared" si="8"/>
        <v/>
      </c>
      <c r="D267" s="160"/>
      <c r="E267" s="160"/>
      <c r="F267" s="148"/>
      <c r="G267" s="148"/>
      <c r="H267" s="88">
        <f t="shared" si="9"/>
        <v>0</v>
      </c>
      <c r="I267" s="178"/>
      <c r="J267" s="158"/>
      <c r="K267" s="62" t="e">
        <f t="shared" si="10"/>
        <v>#DIV/0!</v>
      </c>
      <c r="L267" s="158"/>
    </row>
    <row r="268" spans="1:12" s="16" customFormat="1" ht="20.100000000000001" customHeight="1" x14ac:dyDescent="0.3">
      <c r="A268" s="163"/>
      <c r="B268" s="163"/>
      <c r="C268" s="197" t="str">
        <f t="shared" si="8"/>
        <v/>
      </c>
      <c r="D268" s="164"/>
      <c r="E268" s="164"/>
      <c r="F268" s="163"/>
      <c r="G268" s="163"/>
      <c r="H268" s="15">
        <f t="shared" si="9"/>
        <v>0</v>
      </c>
      <c r="I268" s="181"/>
      <c r="J268" s="166"/>
      <c r="K268" s="64" t="e">
        <f t="shared" si="10"/>
        <v>#DIV/0!</v>
      </c>
      <c r="L268" s="166"/>
    </row>
    <row r="269" spans="1:12" ht="20.100000000000001" customHeight="1" x14ac:dyDescent="0.3">
      <c r="A269" s="148"/>
      <c r="B269" s="148"/>
      <c r="C269" s="150" t="str">
        <f t="shared" si="8"/>
        <v/>
      </c>
      <c r="D269" s="160"/>
      <c r="E269" s="160"/>
      <c r="F269" s="148"/>
      <c r="G269" s="148"/>
      <c r="H269" s="88">
        <f t="shared" si="9"/>
        <v>0</v>
      </c>
      <c r="I269" s="178"/>
      <c r="J269" s="158"/>
      <c r="K269" s="62" t="e">
        <f t="shared" si="10"/>
        <v>#DIV/0!</v>
      </c>
      <c r="L269" s="158"/>
    </row>
    <row r="270" spans="1:12" s="16" customFormat="1" ht="20.100000000000001" customHeight="1" x14ac:dyDescent="0.3">
      <c r="A270" s="163"/>
      <c r="B270" s="163"/>
      <c r="C270" s="197" t="str">
        <f t="shared" si="8"/>
        <v/>
      </c>
      <c r="D270" s="164"/>
      <c r="E270" s="164"/>
      <c r="F270" s="163"/>
      <c r="G270" s="163"/>
      <c r="H270" s="15">
        <f t="shared" si="9"/>
        <v>0</v>
      </c>
      <c r="I270" s="181"/>
      <c r="J270" s="166"/>
      <c r="K270" s="64" t="e">
        <f t="shared" si="10"/>
        <v>#DIV/0!</v>
      </c>
      <c r="L270" s="166"/>
    </row>
    <row r="271" spans="1:12" ht="20.100000000000001" customHeight="1" x14ac:dyDescent="0.3">
      <c r="A271" s="148"/>
      <c r="B271" s="148"/>
      <c r="C271" s="150" t="str">
        <f t="shared" si="8"/>
        <v/>
      </c>
      <c r="D271" s="160"/>
      <c r="E271" s="160"/>
      <c r="F271" s="148"/>
      <c r="G271" s="148"/>
      <c r="H271" s="88">
        <f t="shared" si="9"/>
        <v>0</v>
      </c>
      <c r="I271" s="178"/>
      <c r="J271" s="158"/>
      <c r="K271" s="62" t="e">
        <f t="shared" si="10"/>
        <v>#DIV/0!</v>
      </c>
      <c r="L271" s="158"/>
    </row>
    <row r="272" spans="1:12" s="16" customFormat="1" ht="20.100000000000001" customHeight="1" x14ac:dyDescent="0.3">
      <c r="A272" s="163"/>
      <c r="B272" s="163"/>
      <c r="C272" s="197" t="str">
        <f t="shared" si="8"/>
        <v/>
      </c>
      <c r="D272" s="164"/>
      <c r="E272" s="164"/>
      <c r="F272" s="163"/>
      <c r="G272" s="163"/>
      <c r="H272" s="15">
        <f t="shared" si="9"/>
        <v>0</v>
      </c>
      <c r="I272" s="181"/>
      <c r="J272" s="166"/>
      <c r="K272" s="64" t="e">
        <f t="shared" si="10"/>
        <v>#DIV/0!</v>
      </c>
      <c r="L272" s="166"/>
    </row>
    <row r="273" spans="1:12" ht="20.100000000000001" customHeight="1" x14ac:dyDescent="0.3">
      <c r="A273" s="148"/>
      <c r="B273" s="148"/>
      <c r="C273" s="150" t="str">
        <f t="shared" si="8"/>
        <v/>
      </c>
      <c r="D273" s="160"/>
      <c r="E273" s="160"/>
      <c r="F273" s="148"/>
      <c r="G273" s="148"/>
      <c r="H273" s="88">
        <f t="shared" si="9"/>
        <v>0</v>
      </c>
      <c r="I273" s="178"/>
      <c r="J273" s="158"/>
      <c r="K273" s="62" t="e">
        <f t="shared" si="10"/>
        <v>#DIV/0!</v>
      </c>
      <c r="L273" s="158"/>
    </row>
    <row r="274" spans="1:12" s="16" customFormat="1" ht="20.100000000000001" customHeight="1" x14ac:dyDescent="0.3">
      <c r="A274" s="163"/>
      <c r="B274" s="163"/>
      <c r="C274" s="197" t="str">
        <f t="shared" si="8"/>
        <v/>
      </c>
      <c r="D274" s="164"/>
      <c r="E274" s="164"/>
      <c r="F274" s="165"/>
      <c r="G274" s="165"/>
      <c r="H274" s="15">
        <f t="shared" si="9"/>
        <v>0</v>
      </c>
      <c r="I274" s="181"/>
      <c r="J274" s="170"/>
      <c r="K274" s="65" t="e">
        <f t="shared" si="10"/>
        <v>#DIV/0!</v>
      </c>
      <c r="L274" s="166"/>
    </row>
    <row r="275" spans="1:12" ht="20.100000000000001" customHeight="1" x14ac:dyDescent="0.3">
      <c r="A275" s="83"/>
      <c r="B275" s="83"/>
      <c r="E275" s="296" t="str">
        <f>IF(C248="","Year 1 Total",CONCATENATE(C248, " Total"))</f>
        <v>Year 1 Total</v>
      </c>
      <c r="F275" s="297"/>
      <c r="G275" s="8">
        <f>SUM(G250:G261)</f>
        <v>0</v>
      </c>
      <c r="H275" s="8">
        <f>SUM(H250:H261)</f>
        <v>0</v>
      </c>
      <c r="I275" s="187">
        <f>SUM(I250:I261)</f>
        <v>0</v>
      </c>
      <c r="J275" s="171">
        <f>SUM(J250:J261)</f>
        <v>0</v>
      </c>
      <c r="K275" s="9"/>
      <c r="L275" s="9">
        <f t="shared" ref="L275" si="11">SUM(L250:L261)</f>
        <v>0</v>
      </c>
    </row>
    <row r="276" spans="1:12" ht="20.100000000000001" customHeight="1" x14ac:dyDescent="0.3">
      <c r="A276" s="83"/>
      <c r="B276" s="83"/>
      <c r="E276" s="296" t="str">
        <f>IF(E248="","Year 2 Total",CONCATENATE(E248, " Total"))</f>
        <v>Year 2 Total</v>
      </c>
      <c r="F276" s="297"/>
      <c r="G276" s="8">
        <f>SUM(G263:G274)</f>
        <v>0</v>
      </c>
      <c r="H276" s="8">
        <f>SUM(H263:H274)</f>
        <v>0</v>
      </c>
      <c r="I276" s="187">
        <f>SUM(I263:I274)</f>
        <v>0</v>
      </c>
      <c r="J276" s="171">
        <f>SUM(J263:J274)</f>
        <v>0</v>
      </c>
      <c r="K276" s="9"/>
      <c r="L276" s="9">
        <f t="shared" ref="L276" si="12">SUM(L263:L274)</f>
        <v>0</v>
      </c>
    </row>
    <row r="277" spans="1:12" ht="20.100000000000001" customHeight="1" x14ac:dyDescent="0.3">
      <c r="A277" s="83"/>
      <c r="B277" s="83"/>
      <c r="C277" s="83"/>
      <c r="D277" s="83"/>
      <c r="E277" s="83"/>
      <c r="F277" s="83"/>
      <c r="I277" s="298" t="str">
        <f>IF(C248="", "Year 1 Average",CONCATENATE(C248, " Average"))</f>
        <v>Year 1 Average</v>
      </c>
      <c r="J277" s="299"/>
      <c r="K277" s="61" t="e">
        <f>AVERAGE(K250:K261)</f>
        <v>#DIV/0!</v>
      </c>
    </row>
    <row r="278" spans="1:12" ht="20.100000000000001" customHeight="1" x14ac:dyDescent="0.3">
      <c r="A278" s="83"/>
      <c r="B278" s="83"/>
      <c r="C278" s="83"/>
      <c r="D278" s="83"/>
      <c r="E278" s="83"/>
      <c r="F278" s="83"/>
      <c r="I278" s="298" t="str">
        <f>IF(E248="", "Year 2 Average",CONCATENATE(E248, " Average"))</f>
        <v>Year 2 Average</v>
      </c>
      <c r="J278" s="299"/>
      <c r="K278" s="61" t="e">
        <f>AVERAGE(K263:K274)</f>
        <v>#DIV/0!</v>
      </c>
    </row>
    <row r="279" spans="1:12" ht="20.100000000000001" customHeight="1" x14ac:dyDescent="0.25"/>
    <row r="280" spans="1:12" ht="20.100000000000001" customHeight="1" x14ac:dyDescent="0.25"/>
    <row r="281" spans="1:12" ht="20.100000000000001" customHeight="1" x14ac:dyDescent="0.25"/>
    <row r="282" spans="1:12" ht="20.100000000000001" customHeight="1" x14ac:dyDescent="0.25"/>
    <row r="283" spans="1:12" ht="20.100000000000001" customHeight="1" x14ac:dyDescent="0.25"/>
    <row r="284" spans="1:12" ht="20.100000000000001" customHeight="1" x14ac:dyDescent="0.25"/>
    <row r="285" spans="1:12" ht="20.100000000000001" customHeight="1" x14ac:dyDescent="0.25"/>
    <row r="286" spans="1:12" ht="20.100000000000001" customHeight="1" x14ac:dyDescent="0.25"/>
    <row r="287" spans="1:12" ht="20.100000000000001" customHeight="1" x14ac:dyDescent="0.25"/>
    <row r="288" spans="1:12"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spans="1:12" ht="20.100000000000001" customHeight="1" x14ac:dyDescent="0.25"/>
    <row r="322" spans="1:12" ht="20.100000000000001" customHeight="1" x14ac:dyDescent="0.25"/>
    <row r="323" spans="1:12" ht="20.100000000000001" customHeight="1" x14ac:dyDescent="0.25"/>
    <row r="324" spans="1:12" ht="20.100000000000001" customHeight="1" x14ac:dyDescent="0.25"/>
    <row r="325" spans="1:12" ht="20.100000000000001" customHeight="1" x14ac:dyDescent="0.25"/>
    <row r="326" spans="1:12" ht="20.100000000000001" customHeight="1" x14ac:dyDescent="0.3">
      <c r="A326" s="84" t="str">
        <f>A62</f>
        <v>Enter Building Name Above</v>
      </c>
      <c r="B326" s="85"/>
    </row>
    <row r="327" spans="1:12" ht="20.100000000000001" customHeight="1" thickBot="1" x14ac:dyDescent="0.35">
      <c r="A327" s="85"/>
      <c r="B327" s="85"/>
    </row>
    <row r="328" spans="1:12" ht="20.100000000000001" customHeight="1" thickBot="1" x14ac:dyDescent="0.35">
      <c r="A328" s="84" t="s">
        <v>165</v>
      </c>
      <c r="B328" s="199" t="s">
        <v>200</v>
      </c>
      <c r="C328" s="201"/>
      <c r="D328" s="200" t="s">
        <v>201</v>
      </c>
      <c r="E328" s="202"/>
      <c r="G328" s="118" t="s">
        <v>161</v>
      </c>
      <c r="H328" s="137">
        <v>132000</v>
      </c>
    </row>
    <row r="329" spans="1:12" ht="20.100000000000001" customHeight="1" x14ac:dyDescent="0.3">
      <c r="A329" s="86" t="s">
        <v>1</v>
      </c>
      <c r="B329" s="86" t="s">
        <v>7</v>
      </c>
      <c r="C329" s="86" t="s">
        <v>2</v>
      </c>
      <c r="D329" s="86" t="s">
        <v>3</v>
      </c>
      <c r="E329" s="86" t="s">
        <v>4</v>
      </c>
      <c r="F329" s="86" t="s">
        <v>5</v>
      </c>
      <c r="G329" s="86" t="s">
        <v>145</v>
      </c>
      <c r="H329" s="128" t="s">
        <v>12</v>
      </c>
      <c r="I329" s="86" t="s">
        <v>160</v>
      </c>
      <c r="J329" s="87" t="s">
        <v>146</v>
      </c>
      <c r="K329" s="86" t="s">
        <v>13</v>
      </c>
      <c r="L329" s="86" t="s">
        <v>151</v>
      </c>
    </row>
    <row r="330" spans="1:12" ht="20.100000000000001" customHeight="1" x14ac:dyDescent="0.3">
      <c r="A330" s="144"/>
      <c r="B330" s="145"/>
      <c r="C330" s="146" t="str">
        <f t="shared" ref="C330:C341" si="13">IF(D330="", "", D330)</f>
        <v/>
      </c>
      <c r="D330" s="147"/>
      <c r="E330" s="147"/>
      <c r="F330" s="145"/>
      <c r="G330" s="145"/>
      <c r="H330" s="94">
        <f t="shared" ref="H330:H341" si="14">G330*$H$328/100000</f>
        <v>0</v>
      </c>
      <c r="I330" s="182"/>
      <c r="J330" s="172"/>
      <c r="K330" s="102" t="e">
        <f t="shared" ref="K330:K341" si="15">J330/H330</f>
        <v>#DIV/0!</v>
      </c>
      <c r="L330" s="157"/>
    </row>
    <row r="331" spans="1:12" ht="20.100000000000001" customHeight="1" x14ac:dyDescent="0.3">
      <c r="A331" s="148"/>
      <c r="B331" s="149"/>
      <c r="C331" s="150" t="str">
        <f t="shared" si="13"/>
        <v/>
      </c>
      <c r="D331" s="151"/>
      <c r="E331" s="151"/>
      <c r="F331" s="149"/>
      <c r="G331" s="149"/>
      <c r="H331" s="110">
        <f t="shared" si="14"/>
        <v>0</v>
      </c>
      <c r="I331" s="183"/>
      <c r="J331" s="173"/>
      <c r="K331" s="103" t="e">
        <f t="shared" si="15"/>
        <v>#DIV/0!</v>
      </c>
      <c r="L331" s="156"/>
    </row>
    <row r="332" spans="1:12" ht="20.100000000000001" customHeight="1" x14ac:dyDescent="0.3">
      <c r="A332" s="144"/>
      <c r="B332" s="145"/>
      <c r="C332" s="146" t="str">
        <f t="shared" si="13"/>
        <v/>
      </c>
      <c r="D332" s="147"/>
      <c r="E332" s="147"/>
      <c r="F332" s="145"/>
      <c r="G332" s="145"/>
      <c r="H332" s="94">
        <f t="shared" si="14"/>
        <v>0</v>
      </c>
      <c r="I332" s="182"/>
      <c r="J332" s="172"/>
      <c r="K332" s="102" t="e">
        <f t="shared" si="15"/>
        <v>#DIV/0!</v>
      </c>
      <c r="L332" s="157"/>
    </row>
    <row r="333" spans="1:12" ht="20.100000000000001" customHeight="1" x14ac:dyDescent="0.3">
      <c r="A333" s="148"/>
      <c r="B333" s="149"/>
      <c r="C333" s="150" t="str">
        <f t="shared" si="13"/>
        <v/>
      </c>
      <c r="D333" s="151"/>
      <c r="E333" s="151"/>
      <c r="F333" s="149"/>
      <c r="G333" s="149"/>
      <c r="H333" s="110">
        <f t="shared" si="14"/>
        <v>0</v>
      </c>
      <c r="I333" s="183"/>
      <c r="J333" s="173"/>
      <c r="K333" s="103" t="e">
        <f t="shared" si="15"/>
        <v>#DIV/0!</v>
      </c>
      <c r="L333" s="156"/>
    </row>
    <row r="334" spans="1:12" ht="20.100000000000001" customHeight="1" x14ac:dyDescent="0.3">
      <c r="A334" s="144"/>
      <c r="B334" s="145"/>
      <c r="C334" s="146" t="str">
        <f t="shared" si="13"/>
        <v/>
      </c>
      <c r="D334" s="147"/>
      <c r="E334" s="147"/>
      <c r="F334" s="145"/>
      <c r="G334" s="145"/>
      <c r="H334" s="94">
        <f t="shared" si="14"/>
        <v>0</v>
      </c>
      <c r="I334" s="182"/>
      <c r="J334" s="172"/>
      <c r="K334" s="102" t="e">
        <f t="shared" si="15"/>
        <v>#DIV/0!</v>
      </c>
      <c r="L334" s="157"/>
    </row>
    <row r="335" spans="1:12" ht="20.100000000000001" customHeight="1" x14ac:dyDescent="0.3">
      <c r="A335" s="148"/>
      <c r="B335" s="149"/>
      <c r="C335" s="150" t="str">
        <f t="shared" si="13"/>
        <v/>
      </c>
      <c r="D335" s="151"/>
      <c r="E335" s="151"/>
      <c r="F335" s="149"/>
      <c r="G335" s="149"/>
      <c r="H335" s="110">
        <f t="shared" si="14"/>
        <v>0</v>
      </c>
      <c r="I335" s="183"/>
      <c r="J335" s="173"/>
      <c r="K335" s="103" t="e">
        <f t="shared" si="15"/>
        <v>#DIV/0!</v>
      </c>
      <c r="L335" s="156"/>
    </row>
    <row r="336" spans="1:12" ht="20.100000000000001" customHeight="1" x14ac:dyDescent="0.3">
      <c r="A336" s="144"/>
      <c r="B336" s="145"/>
      <c r="C336" s="146" t="str">
        <f t="shared" si="13"/>
        <v/>
      </c>
      <c r="D336" s="147"/>
      <c r="E336" s="147"/>
      <c r="F336" s="145"/>
      <c r="G336" s="145"/>
      <c r="H336" s="94">
        <f t="shared" si="14"/>
        <v>0</v>
      </c>
      <c r="I336" s="182"/>
      <c r="J336" s="172"/>
      <c r="K336" s="102" t="e">
        <f t="shared" si="15"/>
        <v>#DIV/0!</v>
      </c>
      <c r="L336" s="157"/>
    </row>
    <row r="337" spans="1:12" ht="20.100000000000001" customHeight="1" x14ac:dyDescent="0.3">
      <c r="A337" s="148"/>
      <c r="B337" s="149"/>
      <c r="C337" s="150" t="str">
        <f t="shared" si="13"/>
        <v/>
      </c>
      <c r="D337" s="151"/>
      <c r="E337" s="151"/>
      <c r="F337" s="149"/>
      <c r="G337" s="149"/>
      <c r="H337" s="110">
        <f t="shared" si="14"/>
        <v>0</v>
      </c>
      <c r="I337" s="183"/>
      <c r="J337" s="173"/>
      <c r="K337" s="103" t="e">
        <f t="shared" si="15"/>
        <v>#DIV/0!</v>
      </c>
      <c r="L337" s="156"/>
    </row>
    <row r="338" spans="1:12" ht="20.100000000000001" customHeight="1" x14ac:dyDescent="0.3">
      <c r="A338" s="144"/>
      <c r="B338" s="145"/>
      <c r="C338" s="146" t="str">
        <f t="shared" si="13"/>
        <v/>
      </c>
      <c r="D338" s="147"/>
      <c r="E338" s="147"/>
      <c r="F338" s="145"/>
      <c r="G338" s="145"/>
      <c r="H338" s="94">
        <f t="shared" si="14"/>
        <v>0</v>
      </c>
      <c r="I338" s="182"/>
      <c r="J338" s="172"/>
      <c r="K338" s="102" t="e">
        <f t="shared" si="15"/>
        <v>#DIV/0!</v>
      </c>
      <c r="L338" s="157"/>
    </row>
    <row r="339" spans="1:12" ht="20.100000000000001" customHeight="1" x14ac:dyDescent="0.3">
      <c r="A339" s="148"/>
      <c r="B339" s="149"/>
      <c r="C339" s="150" t="str">
        <f t="shared" si="13"/>
        <v/>
      </c>
      <c r="D339" s="151"/>
      <c r="E339" s="151"/>
      <c r="F339" s="149"/>
      <c r="G339" s="149"/>
      <c r="H339" s="110">
        <f t="shared" si="14"/>
        <v>0</v>
      </c>
      <c r="I339" s="183"/>
      <c r="J339" s="173"/>
      <c r="K339" s="103" t="e">
        <f t="shared" si="15"/>
        <v>#DIV/0!</v>
      </c>
      <c r="L339" s="156"/>
    </row>
    <row r="340" spans="1:12" ht="20.100000000000001" customHeight="1" x14ac:dyDescent="0.3">
      <c r="A340" s="144"/>
      <c r="B340" s="145"/>
      <c r="C340" s="146" t="str">
        <f t="shared" si="13"/>
        <v/>
      </c>
      <c r="D340" s="147"/>
      <c r="E340" s="147"/>
      <c r="F340" s="145"/>
      <c r="G340" s="145"/>
      <c r="H340" s="94">
        <f t="shared" si="14"/>
        <v>0</v>
      </c>
      <c r="I340" s="182"/>
      <c r="J340" s="172"/>
      <c r="K340" s="102" t="e">
        <f t="shared" si="15"/>
        <v>#DIV/0!</v>
      </c>
      <c r="L340" s="157"/>
    </row>
    <row r="341" spans="1:12" ht="20.100000000000001" customHeight="1" x14ac:dyDescent="0.3">
      <c r="A341" s="148"/>
      <c r="B341" s="149"/>
      <c r="C341" s="150" t="str">
        <f t="shared" si="13"/>
        <v/>
      </c>
      <c r="D341" s="151"/>
      <c r="E341" s="151"/>
      <c r="F341" s="149"/>
      <c r="G341" s="149"/>
      <c r="H341" s="110">
        <f t="shared" si="14"/>
        <v>0</v>
      </c>
      <c r="I341" s="183"/>
      <c r="J341" s="173"/>
      <c r="K341" s="103" t="e">
        <f t="shared" si="15"/>
        <v>#DIV/0!</v>
      </c>
      <c r="L341" s="156"/>
    </row>
    <row r="342" spans="1:12" ht="20.100000000000001" customHeight="1" x14ac:dyDescent="0.3">
      <c r="A342" s="96"/>
      <c r="B342" s="97"/>
      <c r="C342" s="98"/>
      <c r="D342" s="99"/>
      <c r="E342" s="99"/>
      <c r="F342" s="97"/>
      <c r="G342" s="97"/>
      <c r="H342" s="97"/>
      <c r="I342" s="184"/>
      <c r="J342" s="174"/>
      <c r="K342" s="104"/>
      <c r="L342" s="21"/>
    </row>
    <row r="343" spans="1:12" ht="20.100000000000001" customHeight="1" x14ac:dyDescent="0.3">
      <c r="A343" s="152"/>
      <c r="B343" s="153"/>
      <c r="C343" s="195" t="str">
        <f t="shared" ref="C343:C354" si="16">IF(D343="", "", D343)</f>
        <v/>
      </c>
      <c r="D343" s="154"/>
      <c r="E343" s="154"/>
      <c r="F343" s="153"/>
      <c r="G343" s="153"/>
      <c r="H343" s="101">
        <f t="shared" ref="H343:H354" si="17">G343*$H$328/100000</f>
        <v>0</v>
      </c>
      <c r="I343" s="185"/>
      <c r="J343" s="175"/>
      <c r="K343" s="105" t="e">
        <f t="shared" ref="K343:K354" si="18">J343/H343</f>
        <v>#DIV/0!</v>
      </c>
      <c r="L343" s="155"/>
    </row>
    <row r="344" spans="1:12" ht="20.100000000000001" customHeight="1" x14ac:dyDescent="0.3">
      <c r="A344" s="148"/>
      <c r="B344" s="149"/>
      <c r="C344" s="150" t="str">
        <f t="shared" si="16"/>
        <v/>
      </c>
      <c r="D344" s="151"/>
      <c r="E344" s="151"/>
      <c r="F344" s="149"/>
      <c r="G344" s="149"/>
      <c r="H344" s="110">
        <f t="shared" si="17"/>
        <v>0</v>
      </c>
      <c r="I344" s="183"/>
      <c r="J344" s="173"/>
      <c r="K344" s="103" t="e">
        <f t="shared" si="18"/>
        <v>#DIV/0!</v>
      </c>
      <c r="L344" s="156"/>
    </row>
    <row r="345" spans="1:12" ht="20.100000000000001" customHeight="1" x14ac:dyDescent="0.3">
      <c r="A345" s="152"/>
      <c r="B345" s="153"/>
      <c r="C345" s="195" t="str">
        <f t="shared" si="16"/>
        <v/>
      </c>
      <c r="D345" s="154"/>
      <c r="E345" s="154"/>
      <c r="F345" s="153"/>
      <c r="G345" s="153"/>
      <c r="H345" s="101">
        <f t="shared" si="17"/>
        <v>0</v>
      </c>
      <c r="I345" s="185"/>
      <c r="J345" s="175"/>
      <c r="K345" s="105" t="e">
        <f t="shared" si="18"/>
        <v>#DIV/0!</v>
      </c>
      <c r="L345" s="155"/>
    </row>
    <row r="346" spans="1:12" ht="20.100000000000001" customHeight="1" x14ac:dyDescent="0.3">
      <c r="A346" s="148"/>
      <c r="B346" s="149"/>
      <c r="C346" s="150" t="str">
        <f t="shared" si="16"/>
        <v/>
      </c>
      <c r="D346" s="151"/>
      <c r="E346" s="151"/>
      <c r="F346" s="149"/>
      <c r="G346" s="149"/>
      <c r="H346" s="110">
        <f t="shared" si="17"/>
        <v>0</v>
      </c>
      <c r="I346" s="183"/>
      <c r="J346" s="173"/>
      <c r="K346" s="103" t="e">
        <f t="shared" si="18"/>
        <v>#DIV/0!</v>
      </c>
      <c r="L346" s="156"/>
    </row>
    <row r="347" spans="1:12" ht="20.100000000000001" customHeight="1" x14ac:dyDescent="0.3">
      <c r="A347" s="152"/>
      <c r="B347" s="153"/>
      <c r="C347" s="195" t="str">
        <f t="shared" si="16"/>
        <v/>
      </c>
      <c r="D347" s="154"/>
      <c r="E347" s="154"/>
      <c r="F347" s="153"/>
      <c r="G347" s="153"/>
      <c r="H347" s="101">
        <f t="shared" si="17"/>
        <v>0</v>
      </c>
      <c r="I347" s="185"/>
      <c r="J347" s="175"/>
      <c r="K347" s="105" t="e">
        <f t="shared" si="18"/>
        <v>#DIV/0!</v>
      </c>
      <c r="L347" s="155"/>
    </row>
    <row r="348" spans="1:12" ht="18.75" x14ac:dyDescent="0.3">
      <c r="A348" s="148"/>
      <c r="B348" s="149"/>
      <c r="C348" s="150" t="str">
        <f t="shared" si="16"/>
        <v/>
      </c>
      <c r="D348" s="151"/>
      <c r="E348" s="151"/>
      <c r="F348" s="149"/>
      <c r="G348" s="149"/>
      <c r="H348" s="110">
        <f t="shared" si="17"/>
        <v>0</v>
      </c>
      <c r="I348" s="183"/>
      <c r="J348" s="173"/>
      <c r="K348" s="103" t="e">
        <f t="shared" si="18"/>
        <v>#DIV/0!</v>
      </c>
      <c r="L348" s="156"/>
    </row>
    <row r="349" spans="1:12" ht="18.75" x14ac:dyDescent="0.3">
      <c r="A349" s="152"/>
      <c r="B349" s="153"/>
      <c r="C349" s="195" t="str">
        <f t="shared" si="16"/>
        <v/>
      </c>
      <c r="D349" s="154"/>
      <c r="E349" s="154"/>
      <c r="F349" s="153"/>
      <c r="G349" s="153"/>
      <c r="H349" s="101">
        <f t="shared" si="17"/>
        <v>0</v>
      </c>
      <c r="I349" s="185"/>
      <c r="J349" s="175"/>
      <c r="K349" s="105" t="e">
        <f t="shared" si="18"/>
        <v>#DIV/0!</v>
      </c>
      <c r="L349" s="155"/>
    </row>
    <row r="350" spans="1:12" ht="18.75" x14ac:dyDescent="0.3">
      <c r="A350" s="148"/>
      <c r="B350" s="149"/>
      <c r="C350" s="150" t="str">
        <f t="shared" si="16"/>
        <v/>
      </c>
      <c r="D350" s="151"/>
      <c r="E350" s="151"/>
      <c r="F350" s="149"/>
      <c r="G350" s="149"/>
      <c r="H350" s="110">
        <f t="shared" si="17"/>
        <v>0</v>
      </c>
      <c r="I350" s="183"/>
      <c r="J350" s="173"/>
      <c r="K350" s="103" t="e">
        <f t="shared" si="18"/>
        <v>#DIV/0!</v>
      </c>
      <c r="L350" s="156"/>
    </row>
    <row r="351" spans="1:12" ht="18.75" x14ac:dyDescent="0.3">
      <c r="A351" s="152"/>
      <c r="B351" s="153"/>
      <c r="C351" s="195" t="str">
        <f t="shared" si="16"/>
        <v/>
      </c>
      <c r="D351" s="154"/>
      <c r="E351" s="154"/>
      <c r="F351" s="153"/>
      <c r="G351" s="153"/>
      <c r="H351" s="101">
        <f t="shared" si="17"/>
        <v>0</v>
      </c>
      <c r="I351" s="185"/>
      <c r="J351" s="175"/>
      <c r="K351" s="105" t="e">
        <f t="shared" si="18"/>
        <v>#DIV/0!</v>
      </c>
      <c r="L351" s="155"/>
    </row>
    <row r="352" spans="1:12" ht="18.75" x14ac:dyDescent="0.3">
      <c r="A352" s="148"/>
      <c r="B352" s="149"/>
      <c r="C352" s="150" t="str">
        <f t="shared" si="16"/>
        <v/>
      </c>
      <c r="D352" s="151"/>
      <c r="E352" s="151"/>
      <c r="F352" s="149"/>
      <c r="G352" s="149"/>
      <c r="H352" s="110">
        <f t="shared" si="17"/>
        <v>0</v>
      </c>
      <c r="I352" s="183"/>
      <c r="J352" s="173"/>
      <c r="K352" s="103" t="e">
        <f t="shared" si="18"/>
        <v>#DIV/0!</v>
      </c>
      <c r="L352" s="156"/>
    </row>
    <row r="353" spans="1:12" ht="18.75" x14ac:dyDescent="0.3">
      <c r="A353" s="152"/>
      <c r="B353" s="153"/>
      <c r="C353" s="195" t="str">
        <f t="shared" si="16"/>
        <v/>
      </c>
      <c r="D353" s="154"/>
      <c r="E353" s="154"/>
      <c r="F353" s="153"/>
      <c r="G353" s="153"/>
      <c r="H353" s="101">
        <f t="shared" si="17"/>
        <v>0</v>
      </c>
      <c r="I353" s="185"/>
      <c r="J353" s="175"/>
      <c r="K353" s="105" t="e">
        <f t="shared" si="18"/>
        <v>#DIV/0!</v>
      </c>
      <c r="L353" s="155"/>
    </row>
    <row r="354" spans="1:12" ht="18.75" x14ac:dyDescent="0.3">
      <c r="A354" s="148"/>
      <c r="B354" s="149"/>
      <c r="C354" s="150" t="str">
        <f t="shared" si="16"/>
        <v/>
      </c>
      <c r="D354" s="151"/>
      <c r="E354" s="151"/>
      <c r="F354" s="149"/>
      <c r="G354" s="149"/>
      <c r="H354" s="110">
        <f t="shared" si="17"/>
        <v>0</v>
      </c>
      <c r="I354" s="183"/>
      <c r="J354" s="173"/>
      <c r="K354" s="103" t="e">
        <f t="shared" si="18"/>
        <v>#DIV/0!</v>
      </c>
      <c r="L354" s="156"/>
    </row>
    <row r="355" spans="1:12" ht="18.75" x14ac:dyDescent="0.3">
      <c r="A355" s="90"/>
      <c r="B355" s="90"/>
      <c r="C355" s="90"/>
      <c r="D355" s="90"/>
      <c r="E355" s="296" t="str">
        <f>IF(C328="","Year 1 Total",CONCATENATE(C328, " Total"))</f>
        <v>Year 1 Total</v>
      </c>
      <c r="F355" s="297"/>
      <c r="G355" s="91">
        <f>SUM(G330:G341)</f>
        <v>0</v>
      </c>
      <c r="H355" s="91">
        <f>SUM(H330:H341)</f>
        <v>0</v>
      </c>
      <c r="I355" s="186">
        <f>SUM(I330:I341)</f>
        <v>0</v>
      </c>
      <c r="J355" s="176">
        <f>SUM(J330:J341)</f>
        <v>0</v>
      </c>
      <c r="K355" s="92"/>
      <c r="L355" s="92">
        <f t="shared" ref="L355" si="19">SUM(L330:L341)</f>
        <v>0</v>
      </c>
    </row>
    <row r="356" spans="1:12" ht="18.75" x14ac:dyDescent="0.3">
      <c r="A356" s="90"/>
      <c r="B356" s="90"/>
      <c r="C356" s="90"/>
      <c r="D356" s="90"/>
      <c r="E356" s="296" t="str">
        <f>IF(E328="","Year 2 Total",CONCATENATE(E328, " Total"))</f>
        <v>Year 2 Total</v>
      </c>
      <c r="F356" s="297"/>
      <c r="G356" s="91">
        <f>SUM(G343:G354)</f>
        <v>0</v>
      </c>
      <c r="H356" s="91">
        <f>SUM(H343:H354)</f>
        <v>0</v>
      </c>
      <c r="I356" s="186">
        <f>SUM(I343:I354)</f>
        <v>0</v>
      </c>
      <c r="J356" s="176">
        <f>SUM(J343:J354)</f>
        <v>0</v>
      </c>
      <c r="K356" s="92"/>
      <c r="L356" s="92">
        <f t="shared" ref="L356" si="20">SUM(L343:L354)</f>
        <v>0</v>
      </c>
    </row>
    <row r="357" spans="1:12" ht="18.75" x14ac:dyDescent="0.3">
      <c r="A357" s="83"/>
      <c r="B357" s="83"/>
      <c r="C357" s="83"/>
      <c r="D357" s="83"/>
      <c r="E357" s="83"/>
      <c r="F357" s="83"/>
      <c r="G357" s="83"/>
      <c r="I357" s="298" t="str">
        <f>IF(C328="", "Year 1 Average",CONCATENATE(C328, " Average"))</f>
        <v>Year 1 Average</v>
      </c>
      <c r="J357" s="299"/>
      <c r="K357" s="107" t="e">
        <f>AVERAGE(K330:K341)</f>
        <v>#DIV/0!</v>
      </c>
    </row>
    <row r="358" spans="1:12" ht="18.75" x14ac:dyDescent="0.3">
      <c r="A358" s="83"/>
      <c r="B358" s="83"/>
      <c r="C358" s="83"/>
      <c r="G358" s="83"/>
      <c r="I358" s="298" t="str">
        <f>IF(E238="", "Year 2 Average",CONCATENATE(E238, " Average"))</f>
        <v>Year 2 Average</v>
      </c>
      <c r="J358" s="299"/>
      <c r="K358" s="106" t="e">
        <f>AVERAGE(K343:K354)</f>
        <v>#DIV/0!</v>
      </c>
    </row>
    <row r="419" spans="1:12" ht="19.5" x14ac:dyDescent="0.3">
      <c r="A419" s="84" t="str">
        <f>A62</f>
        <v>Enter Building Name Above</v>
      </c>
      <c r="B419" s="85"/>
    </row>
    <row r="420" spans="1:12" ht="20.25" thickBot="1" x14ac:dyDescent="0.35">
      <c r="A420" s="85"/>
      <c r="B420" s="85"/>
    </row>
    <row r="421" spans="1:12" ht="20.25" thickBot="1" x14ac:dyDescent="0.35">
      <c r="A421" s="84" t="s">
        <v>166</v>
      </c>
      <c r="B421" s="199" t="s">
        <v>200</v>
      </c>
      <c r="C421" s="201"/>
      <c r="D421" s="200" t="s">
        <v>201</v>
      </c>
      <c r="E421" s="202"/>
      <c r="G421" s="118" t="s">
        <v>161</v>
      </c>
      <c r="H421" s="137">
        <v>136000</v>
      </c>
    </row>
    <row r="422" spans="1:12" ht="18.75" x14ac:dyDescent="0.3">
      <c r="A422" s="86" t="s">
        <v>1</v>
      </c>
      <c r="B422" s="86" t="s">
        <v>7</v>
      </c>
      <c r="C422" s="190" t="s">
        <v>2</v>
      </c>
      <c r="D422" s="86" t="s">
        <v>3</v>
      </c>
      <c r="E422" s="86" t="s">
        <v>4</v>
      </c>
      <c r="F422" s="86" t="s">
        <v>5</v>
      </c>
      <c r="G422" s="86" t="s">
        <v>145</v>
      </c>
      <c r="H422" s="128" t="s">
        <v>12</v>
      </c>
      <c r="I422" s="86" t="s">
        <v>160</v>
      </c>
      <c r="J422" s="87" t="s">
        <v>146</v>
      </c>
      <c r="K422" s="86" t="s">
        <v>13</v>
      </c>
      <c r="L422" s="86" t="s">
        <v>151</v>
      </c>
    </row>
    <row r="423" spans="1:12" ht="18.75" x14ac:dyDescent="0.3">
      <c r="A423" s="144"/>
      <c r="B423" s="145"/>
      <c r="C423" s="146" t="str">
        <f t="shared" ref="C423:C434" si="21">IF(D423="", "", D423)</f>
        <v/>
      </c>
      <c r="D423" s="147"/>
      <c r="E423" s="147"/>
      <c r="F423" s="145"/>
      <c r="G423" s="145"/>
      <c r="H423" s="94">
        <f t="shared" ref="H423:H434" si="22">G423*$H$421/100000</f>
        <v>0</v>
      </c>
      <c r="I423" s="182"/>
      <c r="J423" s="157"/>
      <c r="K423" s="102" t="e">
        <f t="shared" ref="K423:K434" si="23">J423/H423</f>
        <v>#DIV/0!</v>
      </c>
      <c r="L423" s="157"/>
    </row>
    <row r="424" spans="1:12" ht="18.75" x14ac:dyDescent="0.3">
      <c r="A424" s="148"/>
      <c r="B424" s="149"/>
      <c r="C424" s="150" t="str">
        <f t="shared" si="21"/>
        <v/>
      </c>
      <c r="D424" s="151"/>
      <c r="E424" s="151"/>
      <c r="F424" s="149"/>
      <c r="G424" s="149"/>
      <c r="H424" s="110">
        <f t="shared" si="22"/>
        <v>0</v>
      </c>
      <c r="I424" s="183"/>
      <c r="J424" s="156"/>
      <c r="K424" s="103" t="e">
        <f t="shared" si="23"/>
        <v>#DIV/0!</v>
      </c>
      <c r="L424" s="156"/>
    </row>
    <row r="425" spans="1:12" ht="18.75" x14ac:dyDescent="0.3">
      <c r="A425" s="144"/>
      <c r="B425" s="145"/>
      <c r="C425" s="146" t="str">
        <f t="shared" si="21"/>
        <v/>
      </c>
      <c r="D425" s="147"/>
      <c r="E425" s="147"/>
      <c r="F425" s="145"/>
      <c r="G425" s="145"/>
      <c r="H425" s="94">
        <f t="shared" si="22"/>
        <v>0</v>
      </c>
      <c r="I425" s="182"/>
      <c r="J425" s="157"/>
      <c r="K425" s="102" t="e">
        <f t="shared" si="23"/>
        <v>#DIV/0!</v>
      </c>
      <c r="L425" s="157"/>
    </row>
    <row r="426" spans="1:12" ht="18.75" x14ac:dyDescent="0.3">
      <c r="A426" s="148"/>
      <c r="B426" s="149"/>
      <c r="C426" s="150" t="str">
        <f t="shared" si="21"/>
        <v/>
      </c>
      <c r="D426" s="151"/>
      <c r="E426" s="151"/>
      <c r="F426" s="149"/>
      <c r="G426" s="149"/>
      <c r="H426" s="110">
        <f t="shared" si="22"/>
        <v>0</v>
      </c>
      <c r="I426" s="183"/>
      <c r="J426" s="156"/>
      <c r="K426" s="103" t="e">
        <f t="shared" si="23"/>
        <v>#DIV/0!</v>
      </c>
      <c r="L426" s="156"/>
    </row>
    <row r="427" spans="1:12" ht="18.75" x14ac:dyDescent="0.3">
      <c r="A427" s="144"/>
      <c r="B427" s="145"/>
      <c r="C427" s="146" t="str">
        <f t="shared" si="21"/>
        <v/>
      </c>
      <c r="D427" s="147"/>
      <c r="E427" s="147"/>
      <c r="F427" s="145"/>
      <c r="G427" s="145"/>
      <c r="H427" s="94">
        <f t="shared" si="22"/>
        <v>0</v>
      </c>
      <c r="I427" s="182"/>
      <c r="J427" s="157"/>
      <c r="K427" s="102" t="e">
        <f t="shared" si="23"/>
        <v>#DIV/0!</v>
      </c>
      <c r="L427" s="157"/>
    </row>
    <row r="428" spans="1:12" ht="18.75" x14ac:dyDescent="0.3">
      <c r="A428" s="148"/>
      <c r="B428" s="149"/>
      <c r="C428" s="150" t="str">
        <f t="shared" si="21"/>
        <v/>
      </c>
      <c r="D428" s="151"/>
      <c r="E428" s="151"/>
      <c r="F428" s="149"/>
      <c r="G428" s="149"/>
      <c r="H428" s="110">
        <f t="shared" si="22"/>
        <v>0</v>
      </c>
      <c r="I428" s="183"/>
      <c r="J428" s="156"/>
      <c r="K428" s="103" t="e">
        <f t="shared" si="23"/>
        <v>#DIV/0!</v>
      </c>
      <c r="L428" s="156"/>
    </row>
    <row r="429" spans="1:12" ht="18.75" x14ac:dyDescent="0.3">
      <c r="A429" s="144"/>
      <c r="B429" s="145"/>
      <c r="C429" s="146" t="str">
        <f t="shared" si="21"/>
        <v/>
      </c>
      <c r="D429" s="147"/>
      <c r="E429" s="147"/>
      <c r="F429" s="145"/>
      <c r="G429" s="145"/>
      <c r="H429" s="94">
        <f t="shared" si="22"/>
        <v>0</v>
      </c>
      <c r="I429" s="182"/>
      <c r="J429" s="157"/>
      <c r="K429" s="102" t="e">
        <f t="shared" si="23"/>
        <v>#DIV/0!</v>
      </c>
      <c r="L429" s="157"/>
    </row>
    <row r="430" spans="1:12" ht="18.75" x14ac:dyDescent="0.3">
      <c r="A430" s="148"/>
      <c r="B430" s="149"/>
      <c r="C430" s="150" t="str">
        <f t="shared" si="21"/>
        <v/>
      </c>
      <c r="D430" s="151"/>
      <c r="E430" s="151"/>
      <c r="F430" s="149"/>
      <c r="G430" s="149"/>
      <c r="H430" s="110">
        <f t="shared" si="22"/>
        <v>0</v>
      </c>
      <c r="I430" s="183"/>
      <c r="J430" s="156"/>
      <c r="K430" s="103" t="e">
        <f t="shared" si="23"/>
        <v>#DIV/0!</v>
      </c>
      <c r="L430" s="156"/>
    </row>
    <row r="431" spans="1:12" ht="18.75" x14ac:dyDescent="0.3">
      <c r="A431" s="144"/>
      <c r="B431" s="145"/>
      <c r="C431" s="146" t="str">
        <f t="shared" si="21"/>
        <v/>
      </c>
      <c r="D431" s="147"/>
      <c r="E431" s="147"/>
      <c r="F431" s="145"/>
      <c r="G431" s="145"/>
      <c r="H431" s="94">
        <f t="shared" si="22"/>
        <v>0</v>
      </c>
      <c r="I431" s="182"/>
      <c r="J431" s="157"/>
      <c r="K431" s="102" t="e">
        <f t="shared" si="23"/>
        <v>#DIV/0!</v>
      </c>
      <c r="L431" s="157"/>
    </row>
    <row r="432" spans="1:12" ht="18.75" x14ac:dyDescent="0.3">
      <c r="A432" s="148"/>
      <c r="B432" s="149"/>
      <c r="C432" s="150" t="str">
        <f t="shared" si="21"/>
        <v/>
      </c>
      <c r="D432" s="151"/>
      <c r="E432" s="151"/>
      <c r="F432" s="149"/>
      <c r="G432" s="149"/>
      <c r="H432" s="110">
        <f t="shared" si="22"/>
        <v>0</v>
      </c>
      <c r="I432" s="183"/>
      <c r="J432" s="156"/>
      <c r="K432" s="103" t="e">
        <f t="shared" si="23"/>
        <v>#DIV/0!</v>
      </c>
      <c r="L432" s="156"/>
    </row>
    <row r="433" spans="1:12" ht="18.75" x14ac:dyDescent="0.3">
      <c r="A433" s="144"/>
      <c r="B433" s="145"/>
      <c r="C433" s="146" t="str">
        <f t="shared" si="21"/>
        <v/>
      </c>
      <c r="D433" s="147"/>
      <c r="E433" s="147"/>
      <c r="F433" s="145"/>
      <c r="G433" s="145"/>
      <c r="H433" s="94">
        <f t="shared" si="22"/>
        <v>0</v>
      </c>
      <c r="I433" s="182"/>
      <c r="J433" s="157"/>
      <c r="K433" s="102" t="e">
        <f t="shared" si="23"/>
        <v>#DIV/0!</v>
      </c>
      <c r="L433" s="157"/>
    </row>
    <row r="434" spans="1:12" ht="18.75" x14ac:dyDescent="0.3">
      <c r="A434" s="148"/>
      <c r="B434" s="149"/>
      <c r="C434" s="150" t="str">
        <f t="shared" si="21"/>
        <v/>
      </c>
      <c r="D434" s="151"/>
      <c r="E434" s="151"/>
      <c r="F434" s="149"/>
      <c r="G434" s="149"/>
      <c r="H434" s="110">
        <f t="shared" si="22"/>
        <v>0</v>
      </c>
      <c r="I434" s="183"/>
      <c r="J434" s="156"/>
      <c r="K434" s="103" t="e">
        <f t="shared" si="23"/>
        <v>#DIV/0!</v>
      </c>
      <c r="L434" s="156"/>
    </row>
    <row r="435" spans="1:12" ht="18.75" x14ac:dyDescent="0.3">
      <c r="A435" s="96"/>
      <c r="B435" s="97"/>
      <c r="C435" s="98"/>
      <c r="D435" s="99"/>
      <c r="E435" s="99"/>
      <c r="F435" s="97"/>
      <c r="G435" s="97"/>
      <c r="H435" s="97"/>
      <c r="I435" s="184"/>
      <c r="J435" s="100"/>
      <c r="K435" s="104"/>
      <c r="L435" s="21"/>
    </row>
    <row r="436" spans="1:12" ht="18.75" x14ac:dyDescent="0.3">
      <c r="A436" s="152"/>
      <c r="B436" s="153"/>
      <c r="C436" s="195" t="str">
        <f t="shared" ref="C436:C447" si="24">IF(D436="", "", D436)</f>
        <v/>
      </c>
      <c r="D436" s="154"/>
      <c r="E436" s="154"/>
      <c r="F436" s="153"/>
      <c r="G436" s="153"/>
      <c r="H436" s="101">
        <f t="shared" ref="H436:H447" si="25">G436*$H$421/100000</f>
        <v>0</v>
      </c>
      <c r="I436" s="185"/>
      <c r="J436" s="155"/>
      <c r="K436" s="105" t="e">
        <f t="shared" ref="K436:K447" si="26">J436/H436</f>
        <v>#DIV/0!</v>
      </c>
      <c r="L436" s="155"/>
    </row>
    <row r="437" spans="1:12" ht="18.75" x14ac:dyDescent="0.3">
      <c r="A437" s="148"/>
      <c r="B437" s="149"/>
      <c r="C437" s="150" t="str">
        <f t="shared" si="24"/>
        <v/>
      </c>
      <c r="D437" s="151"/>
      <c r="E437" s="151"/>
      <c r="F437" s="149"/>
      <c r="G437" s="149"/>
      <c r="H437" s="110">
        <f t="shared" si="25"/>
        <v>0</v>
      </c>
      <c r="I437" s="183"/>
      <c r="J437" s="156"/>
      <c r="K437" s="103" t="e">
        <f t="shared" si="26"/>
        <v>#DIV/0!</v>
      </c>
      <c r="L437" s="156"/>
    </row>
    <row r="438" spans="1:12" ht="18.75" x14ac:dyDescent="0.3">
      <c r="A438" s="152"/>
      <c r="B438" s="153"/>
      <c r="C438" s="195" t="str">
        <f t="shared" si="24"/>
        <v/>
      </c>
      <c r="D438" s="154"/>
      <c r="E438" s="154"/>
      <c r="F438" s="153"/>
      <c r="G438" s="153"/>
      <c r="H438" s="101">
        <f t="shared" si="25"/>
        <v>0</v>
      </c>
      <c r="I438" s="185"/>
      <c r="J438" s="155"/>
      <c r="K438" s="105" t="e">
        <f t="shared" si="26"/>
        <v>#DIV/0!</v>
      </c>
      <c r="L438" s="155"/>
    </row>
    <row r="439" spans="1:12" ht="18.75" x14ac:dyDescent="0.3">
      <c r="A439" s="148"/>
      <c r="B439" s="149"/>
      <c r="C439" s="150" t="str">
        <f t="shared" si="24"/>
        <v/>
      </c>
      <c r="D439" s="151"/>
      <c r="E439" s="151"/>
      <c r="F439" s="149"/>
      <c r="G439" s="149"/>
      <c r="H439" s="110">
        <f t="shared" si="25"/>
        <v>0</v>
      </c>
      <c r="I439" s="183"/>
      <c r="J439" s="156"/>
      <c r="K439" s="103" t="e">
        <f t="shared" si="26"/>
        <v>#DIV/0!</v>
      </c>
      <c r="L439" s="156"/>
    </row>
    <row r="440" spans="1:12" ht="18.75" x14ac:dyDescent="0.3">
      <c r="A440" s="152"/>
      <c r="B440" s="153"/>
      <c r="C440" s="195" t="str">
        <f t="shared" si="24"/>
        <v/>
      </c>
      <c r="D440" s="154"/>
      <c r="E440" s="154"/>
      <c r="F440" s="153"/>
      <c r="G440" s="153"/>
      <c r="H440" s="101">
        <f t="shared" si="25"/>
        <v>0</v>
      </c>
      <c r="I440" s="185"/>
      <c r="J440" s="155"/>
      <c r="K440" s="105" t="e">
        <f t="shared" si="26"/>
        <v>#DIV/0!</v>
      </c>
      <c r="L440" s="155"/>
    </row>
    <row r="441" spans="1:12" ht="18.75" x14ac:dyDescent="0.3">
      <c r="A441" s="148"/>
      <c r="B441" s="149"/>
      <c r="C441" s="150" t="str">
        <f t="shared" si="24"/>
        <v/>
      </c>
      <c r="D441" s="151"/>
      <c r="E441" s="151"/>
      <c r="F441" s="149"/>
      <c r="G441" s="149"/>
      <c r="H441" s="110">
        <f t="shared" si="25"/>
        <v>0</v>
      </c>
      <c r="I441" s="183"/>
      <c r="J441" s="156"/>
      <c r="K441" s="103" t="e">
        <f t="shared" si="26"/>
        <v>#DIV/0!</v>
      </c>
      <c r="L441" s="156"/>
    </row>
    <row r="442" spans="1:12" ht="18.75" x14ac:dyDescent="0.3">
      <c r="A442" s="152"/>
      <c r="B442" s="153"/>
      <c r="C442" s="195" t="str">
        <f t="shared" si="24"/>
        <v/>
      </c>
      <c r="D442" s="154"/>
      <c r="E442" s="154"/>
      <c r="F442" s="153"/>
      <c r="G442" s="153"/>
      <c r="H442" s="101">
        <f t="shared" si="25"/>
        <v>0</v>
      </c>
      <c r="I442" s="185"/>
      <c r="J442" s="155"/>
      <c r="K442" s="105" t="e">
        <f t="shared" si="26"/>
        <v>#DIV/0!</v>
      </c>
      <c r="L442" s="155"/>
    </row>
    <row r="443" spans="1:12" ht="18.75" x14ac:dyDescent="0.3">
      <c r="A443" s="148"/>
      <c r="B443" s="149"/>
      <c r="C443" s="150" t="str">
        <f t="shared" si="24"/>
        <v/>
      </c>
      <c r="D443" s="151"/>
      <c r="E443" s="151"/>
      <c r="F443" s="149"/>
      <c r="G443" s="149"/>
      <c r="H443" s="110">
        <f t="shared" si="25"/>
        <v>0</v>
      </c>
      <c r="I443" s="183"/>
      <c r="J443" s="156"/>
      <c r="K443" s="103" t="e">
        <f t="shared" si="26"/>
        <v>#DIV/0!</v>
      </c>
      <c r="L443" s="156"/>
    </row>
    <row r="444" spans="1:12" ht="18.75" x14ac:dyDescent="0.3">
      <c r="A444" s="152"/>
      <c r="B444" s="153"/>
      <c r="C444" s="195" t="str">
        <f t="shared" si="24"/>
        <v/>
      </c>
      <c r="D444" s="154"/>
      <c r="E444" s="154"/>
      <c r="F444" s="153"/>
      <c r="G444" s="153"/>
      <c r="H444" s="101">
        <f t="shared" si="25"/>
        <v>0</v>
      </c>
      <c r="I444" s="185"/>
      <c r="J444" s="155"/>
      <c r="K444" s="105" t="e">
        <f t="shared" si="26"/>
        <v>#DIV/0!</v>
      </c>
      <c r="L444" s="155"/>
    </row>
    <row r="445" spans="1:12" ht="18.75" x14ac:dyDescent="0.3">
      <c r="A445" s="148"/>
      <c r="B445" s="149"/>
      <c r="C445" s="150" t="str">
        <f t="shared" si="24"/>
        <v/>
      </c>
      <c r="D445" s="151"/>
      <c r="E445" s="151"/>
      <c r="F445" s="149"/>
      <c r="G445" s="149"/>
      <c r="H445" s="110">
        <f t="shared" si="25"/>
        <v>0</v>
      </c>
      <c r="I445" s="183"/>
      <c r="J445" s="156"/>
      <c r="K445" s="103" t="e">
        <f t="shared" si="26"/>
        <v>#DIV/0!</v>
      </c>
      <c r="L445" s="156"/>
    </row>
    <row r="446" spans="1:12" ht="18.75" x14ac:dyDescent="0.3">
      <c r="A446" s="152"/>
      <c r="B446" s="153"/>
      <c r="C446" s="195" t="str">
        <f t="shared" si="24"/>
        <v/>
      </c>
      <c r="D446" s="154"/>
      <c r="E446" s="154"/>
      <c r="F446" s="153"/>
      <c r="G446" s="153"/>
      <c r="H446" s="101">
        <f t="shared" si="25"/>
        <v>0</v>
      </c>
      <c r="I446" s="185"/>
      <c r="J446" s="155"/>
      <c r="K446" s="105" t="e">
        <f t="shared" si="26"/>
        <v>#DIV/0!</v>
      </c>
      <c r="L446" s="155"/>
    </row>
    <row r="447" spans="1:12" ht="18.75" x14ac:dyDescent="0.3">
      <c r="A447" s="148"/>
      <c r="B447" s="149"/>
      <c r="C447" s="150" t="str">
        <f t="shared" si="24"/>
        <v/>
      </c>
      <c r="D447" s="151"/>
      <c r="E447" s="151"/>
      <c r="F447" s="149"/>
      <c r="G447" s="149"/>
      <c r="H447" s="110">
        <f t="shared" si="25"/>
        <v>0</v>
      </c>
      <c r="I447" s="183"/>
      <c r="J447" s="156"/>
      <c r="K447" s="103" t="e">
        <f t="shared" si="26"/>
        <v>#DIV/0!</v>
      </c>
      <c r="L447" s="156"/>
    </row>
    <row r="448" spans="1:12" ht="18.75" x14ac:dyDescent="0.3">
      <c r="A448" s="90"/>
      <c r="B448" s="90"/>
      <c r="C448" s="90"/>
      <c r="D448" s="90"/>
      <c r="E448" s="296" t="str">
        <f>IF(C421="","Year 1 Total",CONCATENATE(C421, " Total"))</f>
        <v>Year 1 Total</v>
      </c>
      <c r="F448" s="297"/>
      <c r="G448" s="91">
        <f>SUM(G423:G434)</f>
        <v>0</v>
      </c>
      <c r="H448" s="91">
        <f>SUM(H423:H434)</f>
        <v>0</v>
      </c>
      <c r="I448" s="186">
        <f>SUM(I423:I434)</f>
        <v>0</v>
      </c>
      <c r="J448" s="92">
        <f>SUM(J423:J434)</f>
        <v>0</v>
      </c>
      <c r="K448" s="92"/>
      <c r="L448" s="92">
        <f t="shared" ref="L448" si="27">SUM(L423:L434)</f>
        <v>0</v>
      </c>
    </row>
    <row r="449" spans="1:12" ht="18.75" x14ac:dyDescent="0.3">
      <c r="A449" s="90"/>
      <c r="B449" s="90"/>
      <c r="C449" s="90"/>
      <c r="D449" s="90"/>
      <c r="E449" s="296" t="str">
        <f>IF(E421="","Year 2 Total",CONCATENATE(E421, " Total"))</f>
        <v>Year 2 Total</v>
      </c>
      <c r="F449" s="297"/>
      <c r="G449" s="91">
        <f>SUM(G436:G447)</f>
        <v>0</v>
      </c>
      <c r="H449" s="91">
        <f>SUM(H436:H447)</f>
        <v>0</v>
      </c>
      <c r="I449" s="186">
        <f>SUM(I436:I447)</f>
        <v>0</v>
      </c>
      <c r="J449" s="92">
        <f>SUM(J436:J447)</f>
        <v>0</v>
      </c>
      <c r="K449" s="92"/>
      <c r="L449" s="92">
        <f t="shared" ref="L449" si="28">SUM(L436:L447)</f>
        <v>0</v>
      </c>
    </row>
    <row r="450" spans="1:12" ht="18.75" x14ac:dyDescent="0.3">
      <c r="A450" s="83"/>
      <c r="B450" s="83"/>
      <c r="C450" s="83"/>
      <c r="D450" s="83"/>
      <c r="E450" s="83"/>
      <c r="F450" s="83"/>
      <c r="G450" s="83"/>
      <c r="I450" s="298" t="str">
        <f>IF(C421="", "Year 1 Average",CONCATENATE(C421, " Average"))</f>
        <v>Year 1 Average</v>
      </c>
      <c r="J450" s="299"/>
      <c r="K450" s="107" t="e">
        <f>AVERAGE(K423:K434)</f>
        <v>#DIV/0!</v>
      </c>
    </row>
    <row r="451" spans="1:12" ht="18.75" x14ac:dyDescent="0.3">
      <c r="A451" s="83"/>
      <c r="B451" s="83"/>
      <c r="C451" s="83"/>
      <c r="G451" s="83"/>
      <c r="I451" s="298" t="str">
        <f>IF(E421="", "Year 2 Average",CONCATENATE(E421, " Average"))</f>
        <v>Year 2 Average</v>
      </c>
      <c r="J451" s="299"/>
      <c r="K451" s="106" t="e">
        <f>AVERAGE(K436:K447)</f>
        <v>#DIV/0!</v>
      </c>
    </row>
    <row r="514" spans="1:12" ht="19.5" x14ac:dyDescent="0.3">
      <c r="A514" s="84" t="str">
        <f>A62</f>
        <v>Enter Building Name Above</v>
      </c>
      <c r="B514" s="85"/>
    </row>
    <row r="515" spans="1:12" ht="20.25" thickBot="1" x14ac:dyDescent="0.35">
      <c r="A515" s="85"/>
      <c r="B515" s="85"/>
    </row>
    <row r="516" spans="1:12" ht="20.25" thickBot="1" x14ac:dyDescent="0.35">
      <c r="A516" s="84" t="s">
        <v>147</v>
      </c>
      <c r="B516" s="199" t="s">
        <v>200</v>
      </c>
      <c r="C516" s="201"/>
      <c r="D516" s="200" t="s">
        <v>201</v>
      </c>
      <c r="E516" s="202"/>
      <c r="G516" s="118" t="s">
        <v>161</v>
      </c>
      <c r="H516" s="137">
        <v>91800</v>
      </c>
    </row>
    <row r="517" spans="1:12" ht="18.75" x14ac:dyDescent="0.3">
      <c r="A517" s="86" t="s">
        <v>1</v>
      </c>
      <c r="B517" s="86" t="s">
        <v>7</v>
      </c>
      <c r="C517" s="86" t="s">
        <v>2</v>
      </c>
      <c r="D517" s="86" t="s">
        <v>3</v>
      </c>
      <c r="E517" s="86" t="s">
        <v>4</v>
      </c>
      <c r="F517" s="86" t="s">
        <v>5</v>
      </c>
      <c r="G517" s="86" t="s">
        <v>145</v>
      </c>
      <c r="H517" s="128" t="s">
        <v>12</v>
      </c>
      <c r="I517" s="86" t="s">
        <v>160</v>
      </c>
      <c r="J517" s="87" t="s">
        <v>148</v>
      </c>
      <c r="K517" s="86" t="s">
        <v>13</v>
      </c>
      <c r="L517" s="86" t="s">
        <v>151</v>
      </c>
    </row>
    <row r="518" spans="1:12" ht="18.75" x14ac:dyDescent="0.3">
      <c r="A518" s="144"/>
      <c r="B518" s="145"/>
      <c r="C518" s="146" t="str">
        <f t="shared" ref="C518:C529" si="29">IF(D518="", "", D518)</f>
        <v/>
      </c>
      <c r="D518" s="147"/>
      <c r="E518" s="147"/>
      <c r="F518" s="145"/>
      <c r="G518" s="145"/>
      <c r="H518" s="94">
        <f t="shared" ref="H518:H529" si="30">G518*$H$516/100000</f>
        <v>0</v>
      </c>
      <c r="I518" s="182"/>
      <c r="J518" s="172"/>
      <c r="K518" s="79" t="e">
        <f t="shared" ref="K518:K529" si="31">J518/H518</f>
        <v>#DIV/0!</v>
      </c>
      <c r="L518" s="157"/>
    </row>
    <row r="519" spans="1:12" ht="18.75" x14ac:dyDescent="0.3">
      <c r="A519" s="148"/>
      <c r="B519" s="149"/>
      <c r="C519" s="150" t="str">
        <f t="shared" si="29"/>
        <v/>
      </c>
      <c r="D519" s="151"/>
      <c r="E519" s="151"/>
      <c r="F519" s="149"/>
      <c r="G519" s="149"/>
      <c r="H519" s="110">
        <f t="shared" si="30"/>
        <v>0</v>
      </c>
      <c r="I519" s="183"/>
      <c r="J519" s="173"/>
      <c r="K519" s="80" t="e">
        <f t="shared" si="31"/>
        <v>#DIV/0!</v>
      </c>
      <c r="L519" s="156"/>
    </row>
    <row r="520" spans="1:12" ht="18.75" x14ac:dyDescent="0.3">
      <c r="A520" s="144"/>
      <c r="B520" s="145"/>
      <c r="C520" s="146" t="str">
        <f t="shared" si="29"/>
        <v/>
      </c>
      <c r="D520" s="147"/>
      <c r="E520" s="147"/>
      <c r="F520" s="145"/>
      <c r="G520" s="145"/>
      <c r="H520" s="94">
        <f t="shared" si="30"/>
        <v>0</v>
      </c>
      <c r="I520" s="182"/>
      <c r="J520" s="172"/>
      <c r="K520" s="79" t="e">
        <f t="shared" si="31"/>
        <v>#DIV/0!</v>
      </c>
      <c r="L520" s="157"/>
    </row>
    <row r="521" spans="1:12" ht="18.75" x14ac:dyDescent="0.3">
      <c r="A521" s="148"/>
      <c r="B521" s="149"/>
      <c r="C521" s="150" t="str">
        <f t="shared" si="29"/>
        <v/>
      </c>
      <c r="D521" s="151"/>
      <c r="E521" s="151"/>
      <c r="F521" s="149"/>
      <c r="G521" s="149"/>
      <c r="H521" s="110">
        <f t="shared" si="30"/>
        <v>0</v>
      </c>
      <c r="I521" s="183"/>
      <c r="J521" s="173"/>
      <c r="K521" s="80" t="e">
        <f t="shared" si="31"/>
        <v>#DIV/0!</v>
      </c>
      <c r="L521" s="156"/>
    </row>
    <row r="522" spans="1:12" ht="18.75" x14ac:dyDescent="0.3">
      <c r="A522" s="144"/>
      <c r="B522" s="145"/>
      <c r="C522" s="146" t="str">
        <f t="shared" si="29"/>
        <v/>
      </c>
      <c r="D522" s="147"/>
      <c r="E522" s="147"/>
      <c r="F522" s="145"/>
      <c r="G522" s="145"/>
      <c r="H522" s="94">
        <f t="shared" si="30"/>
        <v>0</v>
      </c>
      <c r="I522" s="182"/>
      <c r="J522" s="172"/>
      <c r="K522" s="79" t="e">
        <f t="shared" si="31"/>
        <v>#DIV/0!</v>
      </c>
      <c r="L522" s="157"/>
    </row>
    <row r="523" spans="1:12" ht="18.75" x14ac:dyDescent="0.3">
      <c r="A523" s="148"/>
      <c r="B523" s="149"/>
      <c r="C523" s="150" t="str">
        <f t="shared" si="29"/>
        <v/>
      </c>
      <c r="D523" s="151"/>
      <c r="E523" s="151"/>
      <c r="F523" s="149"/>
      <c r="G523" s="149"/>
      <c r="H523" s="110">
        <f t="shared" si="30"/>
        <v>0</v>
      </c>
      <c r="I523" s="183"/>
      <c r="J523" s="173"/>
      <c r="K523" s="80" t="e">
        <f t="shared" si="31"/>
        <v>#DIV/0!</v>
      </c>
      <c r="L523" s="156"/>
    </row>
    <row r="524" spans="1:12" ht="18.75" x14ac:dyDescent="0.3">
      <c r="A524" s="144"/>
      <c r="B524" s="145"/>
      <c r="C524" s="146" t="str">
        <f t="shared" si="29"/>
        <v/>
      </c>
      <c r="D524" s="147"/>
      <c r="E524" s="147"/>
      <c r="F524" s="145"/>
      <c r="G524" s="145"/>
      <c r="H524" s="94">
        <f t="shared" si="30"/>
        <v>0</v>
      </c>
      <c r="I524" s="182"/>
      <c r="J524" s="172"/>
      <c r="K524" s="79" t="e">
        <f t="shared" si="31"/>
        <v>#DIV/0!</v>
      </c>
      <c r="L524" s="157"/>
    </row>
    <row r="525" spans="1:12" ht="18.75" x14ac:dyDescent="0.3">
      <c r="A525" s="148"/>
      <c r="B525" s="149"/>
      <c r="C525" s="150" t="str">
        <f t="shared" si="29"/>
        <v/>
      </c>
      <c r="D525" s="151"/>
      <c r="E525" s="151"/>
      <c r="F525" s="149"/>
      <c r="G525" s="149"/>
      <c r="H525" s="110">
        <f t="shared" si="30"/>
        <v>0</v>
      </c>
      <c r="I525" s="183"/>
      <c r="J525" s="173"/>
      <c r="K525" s="80" t="e">
        <f t="shared" si="31"/>
        <v>#DIV/0!</v>
      </c>
      <c r="L525" s="156"/>
    </row>
    <row r="526" spans="1:12" ht="18.75" x14ac:dyDescent="0.3">
      <c r="A526" s="144"/>
      <c r="B526" s="145"/>
      <c r="C526" s="146" t="str">
        <f t="shared" si="29"/>
        <v/>
      </c>
      <c r="D526" s="147"/>
      <c r="E526" s="147"/>
      <c r="F526" s="145"/>
      <c r="G526" s="145"/>
      <c r="H526" s="94">
        <f t="shared" si="30"/>
        <v>0</v>
      </c>
      <c r="I526" s="182"/>
      <c r="J526" s="172"/>
      <c r="K526" s="79" t="e">
        <f t="shared" si="31"/>
        <v>#DIV/0!</v>
      </c>
      <c r="L526" s="157"/>
    </row>
    <row r="527" spans="1:12" ht="18.75" x14ac:dyDescent="0.3">
      <c r="A527" s="148"/>
      <c r="B527" s="149"/>
      <c r="C527" s="150" t="str">
        <f t="shared" si="29"/>
        <v/>
      </c>
      <c r="D527" s="151"/>
      <c r="E527" s="151"/>
      <c r="F527" s="149"/>
      <c r="G527" s="149"/>
      <c r="H527" s="110">
        <f t="shared" si="30"/>
        <v>0</v>
      </c>
      <c r="I527" s="183"/>
      <c r="J527" s="173"/>
      <c r="K527" s="80" t="e">
        <f t="shared" si="31"/>
        <v>#DIV/0!</v>
      </c>
      <c r="L527" s="156"/>
    </row>
    <row r="528" spans="1:12" ht="18.75" x14ac:dyDescent="0.3">
      <c r="A528" s="144"/>
      <c r="B528" s="145"/>
      <c r="C528" s="146" t="str">
        <f t="shared" si="29"/>
        <v/>
      </c>
      <c r="D528" s="147"/>
      <c r="E528" s="147"/>
      <c r="F528" s="145"/>
      <c r="G528" s="145"/>
      <c r="H528" s="94">
        <f t="shared" si="30"/>
        <v>0</v>
      </c>
      <c r="I528" s="182"/>
      <c r="J528" s="172"/>
      <c r="K528" s="79" t="e">
        <f t="shared" si="31"/>
        <v>#DIV/0!</v>
      </c>
      <c r="L528" s="157"/>
    </row>
    <row r="529" spans="1:12" ht="18.75" x14ac:dyDescent="0.3">
      <c r="A529" s="148"/>
      <c r="B529" s="149"/>
      <c r="C529" s="150" t="str">
        <f t="shared" si="29"/>
        <v/>
      </c>
      <c r="D529" s="151"/>
      <c r="E529" s="151"/>
      <c r="F529" s="149"/>
      <c r="G529" s="149"/>
      <c r="H529" s="110">
        <f t="shared" si="30"/>
        <v>0</v>
      </c>
      <c r="I529" s="183"/>
      <c r="J529" s="173"/>
      <c r="K529" s="80" t="e">
        <f t="shared" si="31"/>
        <v>#DIV/0!</v>
      </c>
      <c r="L529" s="156"/>
    </row>
    <row r="530" spans="1:12" ht="18.75" x14ac:dyDescent="0.3">
      <c r="A530" s="96"/>
      <c r="B530" s="97"/>
      <c r="C530" s="98"/>
      <c r="D530" s="99"/>
      <c r="E530" s="99"/>
      <c r="F530" s="97"/>
      <c r="G530" s="97"/>
      <c r="H530" s="97"/>
      <c r="I530" s="184"/>
      <c r="J530" s="174"/>
      <c r="K530" s="23"/>
      <c r="L530" s="21"/>
    </row>
    <row r="531" spans="1:12" ht="18.75" x14ac:dyDescent="0.3">
      <c r="A531" s="95"/>
      <c r="B531" s="101"/>
      <c r="C531" s="195" t="str">
        <f t="shared" ref="C531:C542" si="32">IF(D531="", "", D531)</f>
        <v/>
      </c>
      <c r="D531" s="154"/>
      <c r="E531" s="154"/>
      <c r="F531" s="153"/>
      <c r="G531" s="153"/>
      <c r="H531" s="101">
        <f t="shared" ref="H531:H542" si="33">G531*$H$516/100000</f>
        <v>0</v>
      </c>
      <c r="I531" s="185"/>
      <c r="J531" s="175"/>
      <c r="K531" s="108" t="e">
        <f t="shared" ref="K531:K542" si="34">J531/H531</f>
        <v>#DIV/0!</v>
      </c>
      <c r="L531" s="155"/>
    </row>
    <row r="532" spans="1:12" ht="18.75" x14ac:dyDescent="0.3">
      <c r="A532" s="88"/>
      <c r="B532" s="89"/>
      <c r="C532" s="150" t="str">
        <f t="shared" si="32"/>
        <v/>
      </c>
      <c r="D532" s="151"/>
      <c r="E532" s="151"/>
      <c r="F532" s="149"/>
      <c r="G532" s="149"/>
      <c r="H532" s="110">
        <f t="shared" si="33"/>
        <v>0</v>
      </c>
      <c r="I532" s="183"/>
      <c r="J532" s="173"/>
      <c r="K532" s="80" t="e">
        <f t="shared" si="34"/>
        <v>#DIV/0!</v>
      </c>
      <c r="L532" s="156"/>
    </row>
    <row r="533" spans="1:12" ht="18.75" x14ac:dyDescent="0.3">
      <c r="A533" s="95"/>
      <c r="B533" s="101"/>
      <c r="C533" s="195" t="str">
        <f t="shared" si="32"/>
        <v/>
      </c>
      <c r="D533" s="154"/>
      <c r="E533" s="154"/>
      <c r="F533" s="153"/>
      <c r="G533" s="153"/>
      <c r="H533" s="101">
        <f t="shared" si="33"/>
        <v>0</v>
      </c>
      <c r="I533" s="185"/>
      <c r="J533" s="175"/>
      <c r="K533" s="108" t="e">
        <f t="shared" si="34"/>
        <v>#DIV/0!</v>
      </c>
      <c r="L533" s="155"/>
    </row>
    <row r="534" spans="1:12" ht="18.75" x14ac:dyDescent="0.3">
      <c r="A534" s="88"/>
      <c r="B534" s="89"/>
      <c r="C534" s="150" t="str">
        <f t="shared" si="32"/>
        <v/>
      </c>
      <c r="D534" s="151"/>
      <c r="E534" s="151"/>
      <c r="F534" s="149"/>
      <c r="G534" s="149"/>
      <c r="H534" s="110">
        <f t="shared" si="33"/>
        <v>0</v>
      </c>
      <c r="I534" s="183"/>
      <c r="J534" s="173"/>
      <c r="K534" s="80" t="e">
        <f t="shared" si="34"/>
        <v>#DIV/0!</v>
      </c>
      <c r="L534" s="156"/>
    </row>
    <row r="535" spans="1:12" ht="18.75" x14ac:dyDescent="0.3">
      <c r="A535" s="95"/>
      <c r="B535" s="101"/>
      <c r="C535" s="195" t="str">
        <f t="shared" si="32"/>
        <v/>
      </c>
      <c r="D535" s="154"/>
      <c r="E535" s="154"/>
      <c r="F535" s="153"/>
      <c r="G535" s="153"/>
      <c r="H535" s="101">
        <f t="shared" si="33"/>
        <v>0</v>
      </c>
      <c r="I535" s="185"/>
      <c r="J535" s="175"/>
      <c r="K535" s="108" t="e">
        <f t="shared" si="34"/>
        <v>#DIV/0!</v>
      </c>
      <c r="L535" s="155"/>
    </row>
    <row r="536" spans="1:12" ht="18.75" x14ac:dyDescent="0.3">
      <c r="A536" s="88"/>
      <c r="B536" s="89"/>
      <c r="C536" s="150" t="str">
        <f t="shared" si="32"/>
        <v/>
      </c>
      <c r="D536" s="151"/>
      <c r="E536" s="151"/>
      <c r="F536" s="149"/>
      <c r="G536" s="149"/>
      <c r="H536" s="110">
        <f t="shared" si="33"/>
        <v>0</v>
      </c>
      <c r="I536" s="183"/>
      <c r="J536" s="173"/>
      <c r="K536" s="80" t="e">
        <f t="shared" si="34"/>
        <v>#DIV/0!</v>
      </c>
      <c r="L536" s="156"/>
    </row>
    <row r="537" spans="1:12" ht="18.75" x14ac:dyDescent="0.3">
      <c r="A537" s="95"/>
      <c r="B537" s="101"/>
      <c r="C537" s="195" t="str">
        <f t="shared" si="32"/>
        <v/>
      </c>
      <c r="D537" s="154"/>
      <c r="E537" s="154"/>
      <c r="F537" s="153"/>
      <c r="G537" s="153"/>
      <c r="H537" s="101">
        <f t="shared" si="33"/>
        <v>0</v>
      </c>
      <c r="I537" s="185"/>
      <c r="J537" s="175"/>
      <c r="K537" s="108" t="e">
        <f t="shared" si="34"/>
        <v>#DIV/0!</v>
      </c>
      <c r="L537" s="155"/>
    </row>
    <row r="538" spans="1:12" ht="18.75" x14ac:dyDescent="0.3">
      <c r="A538" s="88"/>
      <c r="B538" s="89"/>
      <c r="C538" s="150" t="str">
        <f t="shared" si="32"/>
        <v/>
      </c>
      <c r="D538" s="151"/>
      <c r="E538" s="151"/>
      <c r="F538" s="149"/>
      <c r="G538" s="149"/>
      <c r="H538" s="110">
        <f t="shared" si="33"/>
        <v>0</v>
      </c>
      <c r="I538" s="183"/>
      <c r="J538" s="173"/>
      <c r="K538" s="80" t="e">
        <f t="shared" si="34"/>
        <v>#DIV/0!</v>
      </c>
      <c r="L538" s="156"/>
    </row>
    <row r="539" spans="1:12" ht="18.75" x14ac:dyDescent="0.3">
      <c r="A539" s="95"/>
      <c r="B539" s="101"/>
      <c r="C539" s="195" t="str">
        <f t="shared" si="32"/>
        <v/>
      </c>
      <c r="D539" s="154"/>
      <c r="E539" s="154"/>
      <c r="F539" s="153"/>
      <c r="G539" s="153"/>
      <c r="H539" s="101">
        <f t="shared" si="33"/>
        <v>0</v>
      </c>
      <c r="I539" s="185"/>
      <c r="J539" s="175"/>
      <c r="K539" s="108" t="e">
        <f t="shared" si="34"/>
        <v>#DIV/0!</v>
      </c>
      <c r="L539" s="155"/>
    </row>
    <row r="540" spans="1:12" ht="18.75" x14ac:dyDescent="0.3">
      <c r="A540" s="88"/>
      <c r="B540" s="89"/>
      <c r="C540" s="150" t="str">
        <f t="shared" si="32"/>
        <v/>
      </c>
      <c r="D540" s="151"/>
      <c r="E540" s="151"/>
      <c r="F540" s="149"/>
      <c r="G540" s="149"/>
      <c r="H540" s="110">
        <f t="shared" si="33"/>
        <v>0</v>
      </c>
      <c r="I540" s="183"/>
      <c r="J540" s="173"/>
      <c r="K540" s="80" t="e">
        <f t="shared" si="34"/>
        <v>#DIV/0!</v>
      </c>
      <c r="L540" s="156"/>
    </row>
    <row r="541" spans="1:12" ht="18.75" x14ac:dyDescent="0.3">
      <c r="A541" s="95"/>
      <c r="B541" s="101"/>
      <c r="C541" s="195" t="str">
        <f t="shared" si="32"/>
        <v/>
      </c>
      <c r="D541" s="154"/>
      <c r="E541" s="154"/>
      <c r="F541" s="153"/>
      <c r="G541" s="153"/>
      <c r="H541" s="101">
        <f t="shared" si="33"/>
        <v>0</v>
      </c>
      <c r="I541" s="185"/>
      <c r="J541" s="175"/>
      <c r="K541" s="108" t="e">
        <f t="shared" si="34"/>
        <v>#DIV/0!</v>
      </c>
      <c r="L541" s="155"/>
    </row>
    <row r="542" spans="1:12" ht="18.75" x14ac:dyDescent="0.3">
      <c r="A542" s="88"/>
      <c r="B542" s="89"/>
      <c r="C542" s="150" t="str">
        <f t="shared" si="32"/>
        <v/>
      </c>
      <c r="D542" s="151"/>
      <c r="E542" s="151"/>
      <c r="F542" s="149"/>
      <c r="G542" s="149"/>
      <c r="H542" s="110">
        <f t="shared" si="33"/>
        <v>0</v>
      </c>
      <c r="I542" s="183"/>
      <c r="J542" s="173"/>
      <c r="K542" s="80" t="e">
        <f t="shared" si="34"/>
        <v>#DIV/0!</v>
      </c>
      <c r="L542" s="156"/>
    </row>
    <row r="543" spans="1:12" ht="18.75" x14ac:dyDescent="0.3">
      <c r="A543" s="90"/>
      <c r="B543" s="90"/>
      <c r="C543" s="90"/>
      <c r="D543" s="90"/>
      <c r="E543" s="301" t="str">
        <f>IF(C516="","Year 1 Total",CONCATENATE(C516, " Total"))</f>
        <v>Year 1 Total</v>
      </c>
      <c r="F543" s="302"/>
      <c r="G543" s="91">
        <f>SUM(G518:G529)</f>
        <v>0</v>
      </c>
      <c r="H543" s="91">
        <f>SUM(H518:H529)</f>
        <v>0</v>
      </c>
      <c r="I543" s="186">
        <f>SUM(I518:I529)</f>
        <v>0</v>
      </c>
      <c r="J543" s="176">
        <f>SUM(J518:J529)</f>
        <v>0</v>
      </c>
      <c r="K543" s="92"/>
      <c r="L543" s="92">
        <f t="shared" ref="L543" si="35">SUM(L518:L529)</f>
        <v>0</v>
      </c>
    </row>
    <row r="544" spans="1:12" ht="18.75" x14ac:dyDescent="0.3">
      <c r="A544" s="90"/>
      <c r="B544" s="90"/>
      <c r="C544" s="90"/>
      <c r="D544" s="90"/>
      <c r="E544" s="301" t="str">
        <f>IF(E516="","Year 2 Total",CONCATENATE(E516, " Total"))</f>
        <v>Year 2 Total</v>
      </c>
      <c r="F544" s="302"/>
      <c r="G544" s="91">
        <f>SUM(G531:G542)</f>
        <v>0</v>
      </c>
      <c r="H544" s="91">
        <f>SUM(H531:H542)</f>
        <v>0</v>
      </c>
      <c r="I544" s="186">
        <f>SUM(I531:I542)</f>
        <v>0</v>
      </c>
      <c r="J544" s="176">
        <f>SUM(J531:J542)</f>
        <v>0</v>
      </c>
      <c r="K544" s="92"/>
      <c r="L544" s="92">
        <f t="shared" ref="L544" si="36">SUM(L531:L542)</f>
        <v>0</v>
      </c>
    </row>
    <row r="545" spans="1:11" ht="18.75" x14ac:dyDescent="0.3">
      <c r="A545" s="83"/>
      <c r="B545" s="83"/>
      <c r="C545" s="83"/>
      <c r="D545" s="83"/>
      <c r="E545" s="83"/>
      <c r="F545" s="83"/>
      <c r="G545" s="83"/>
      <c r="I545" s="298" t="str">
        <f>IF(C516="", "Year 1 Average",CONCATENATE(C516, " Average"))</f>
        <v>Year 1 Average</v>
      </c>
      <c r="J545" s="299"/>
      <c r="K545" s="109" t="e">
        <f>AVERAGE(K518:K529)</f>
        <v>#DIV/0!</v>
      </c>
    </row>
    <row r="546" spans="1:11" ht="18.75" x14ac:dyDescent="0.3">
      <c r="A546" s="83"/>
      <c r="B546" s="83"/>
      <c r="C546" s="83"/>
      <c r="G546" s="83"/>
      <c r="I546" s="298" t="str">
        <f>IF(E516="", "Year 2 Average",CONCATENATE(E516, " Average"))</f>
        <v>Year 2 Average</v>
      </c>
      <c r="J546" s="299"/>
      <c r="K546" s="92" t="e">
        <f>AVERAGE(K531:K542)</f>
        <v>#DIV/0!</v>
      </c>
    </row>
    <row r="608" spans="1:2" ht="19.5" x14ac:dyDescent="0.3">
      <c r="A608" s="84" t="str">
        <f>A62</f>
        <v>Enter Building Name Above</v>
      </c>
      <c r="B608" s="85"/>
    </row>
    <row r="609" spans="1:12" ht="20.25" thickBot="1" x14ac:dyDescent="0.35">
      <c r="A609" s="85"/>
      <c r="B609" s="85"/>
    </row>
    <row r="610" spans="1:12" ht="20.25" thickBot="1" x14ac:dyDescent="0.35">
      <c r="A610" s="84" t="s">
        <v>149</v>
      </c>
      <c r="B610" s="199" t="s">
        <v>200</v>
      </c>
      <c r="C610" s="201"/>
      <c r="D610" s="200" t="s">
        <v>201</v>
      </c>
      <c r="E610" s="202"/>
      <c r="G610" s="118" t="s">
        <v>162</v>
      </c>
      <c r="H610" s="137">
        <f>7800*2000</f>
        <v>15600000</v>
      </c>
    </row>
    <row r="611" spans="1:12" ht="18.75" x14ac:dyDescent="0.3">
      <c r="A611" s="86" t="s">
        <v>1</v>
      </c>
      <c r="B611" s="86" t="s">
        <v>7</v>
      </c>
      <c r="C611" s="86" t="s">
        <v>2</v>
      </c>
      <c r="D611" s="86" t="s">
        <v>3</v>
      </c>
      <c r="E611" s="86" t="s">
        <v>4</v>
      </c>
      <c r="F611" s="86" t="s">
        <v>5</v>
      </c>
      <c r="G611" s="86" t="s">
        <v>153</v>
      </c>
      <c r="H611" s="128" t="s">
        <v>12</v>
      </c>
      <c r="I611" s="86" t="s">
        <v>160</v>
      </c>
      <c r="J611" s="87" t="s">
        <v>150</v>
      </c>
      <c r="K611" s="86" t="s">
        <v>13</v>
      </c>
      <c r="L611" s="86" t="s">
        <v>151</v>
      </c>
    </row>
    <row r="612" spans="1:12" ht="18.75" x14ac:dyDescent="0.3">
      <c r="A612" s="93"/>
      <c r="B612" s="94"/>
      <c r="C612" s="146" t="str">
        <f t="shared" ref="C612:C623" si="37">IF(D612="", "", D612)</f>
        <v/>
      </c>
      <c r="D612" s="147"/>
      <c r="E612" s="147"/>
      <c r="F612" s="145"/>
      <c r="G612" s="145"/>
      <c r="H612" s="94">
        <f t="shared" ref="H612:H623" si="38">G612*$H$610/100000</f>
        <v>0</v>
      </c>
      <c r="I612" s="182"/>
      <c r="J612" s="172"/>
      <c r="K612" s="79" t="e">
        <f t="shared" ref="K612:K623" si="39">J612/H612</f>
        <v>#DIV/0!</v>
      </c>
      <c r="L612" s="157"/>
    </row>
    <row r="613" spans="1:12" ht="18.75" x14ac:dyDescent="0.3">
      <c r="A613" s="88"/>
      <c r="B613" s="89"/>
      <c r="C613" s="150" t="str">
        <f t="shared" si="37"/>
        <v/>
      </c>
      <c r="D613" s="151"/>
      <c r="E613" s="151"/>
      <c r="F613" s="149"/>
      <c r="G613" s="149"/>
      <c r="H613" s="110">
        <f t="shared" si="38"/>
        <v>0</v>
      </c>
      <c r="I613" s="183"/>
      <c r="J613" s="173"/>
      <c r="K613" s="80" t="e">
        <f t="shared" si="39"/>
        <v>#DIV/0!</v>
      </c>
      <c r="L613" s="156"/>
    </row>
    <row r="614" spans="1:12" ht="18.75" x14ac:dyDescent="0.3">
      <c r="A614" s="93"/>
      <c r="B614" s="94"/>
      <c r="C614" s="146" t="str">
        <f t="shared" si="37"/>
        <v/>
      </c>
      <c r="D614" s="147"/>
      <c r="E614" s="147"/>
      <c r="F614" s="145"/>
      <c r="G614" s="145"/>
      <c r="H614" s="94">
        <f t="shared" si="38"/>
        <v>0</v>
      </c>
      <c r="I614" s="182"/>
      <c r="J614" s="172"/>
      <c r="K614" s="79" t="e">
        <f t="shared" si="39"/>
        <v>#DIV/0!</v>
      </c>
      <c r="L614" s="157"/>
    </row>
    <row r="615" spans="1:12" ht="18.75" x14ac:dyDescent="0.3">
      <c r="A615" s="88"/>
      <c r="B615" s="89"/>
      <c r="C615" s="150" t="str">
        <f t="shared" si="37"/>
        <v/>
      </c>
      <c r="D615" s="151"/>
      <c r="E615" s="151"/>
      <c r="F615" s="149"/>
      <c r="G615" s="149"/>
      <c r="H615" s="110">
        <f t="shared" si="38"/>
        <v>0</v>
      </c>
      <c r="I615" s="183"/>
      <c r="J615" s="173"/>
      <c r="K615" s="80" t="e">
        <f t="shared" si="39"/>
        <v>#DIV/0!</v>
      </c>
      <c r="L615" s="156"/>
    </row>
    <row r="616" spans="1:12" ht="18.75" x14ac:dyDescent="0.3">
      <c r="A616" s="93"/>
      <c r="B616" s="94"/>
      <c r="C616" s="146" t="str">
        <f t="shared" si="37"/>
        <v/>
      </c>
      <c r="D616" s="147"/>
      <c r="E616" s="147"/>
      <c r="F616" s="145"/>
      <c r="G616" s="145"/>
      <c r="H616" s="94">
        <f t="shared" si="38"/>
        <v>0</v>
      </c>
      <c r="I616" s="182"/>
      <c r="J616" s="172"/>
      <c r="K616" s="79" t="e">
        <f t="shared" si="39"/>
        <v>#DIV/0!</v>
      </c>
      <c r="L616" s="157"/>
    </row>
    <row r="617" spans="1:12" ht="18.75" x14ac:dyDescent="0.3">
      <c r="A617" s="88"/>
      <c r="B617" s="89"/>
      <c r="C617" s="150" t="str">
        <f t="shared" si="37"/>
        <v/>
      </c>
      <c r="D617" s="151"/>
      <c r="E617" s="151"/>
      <c r="F617" s="149"/>
      <c r="G617" s="149"/>
      <c r="H617" s="110">
        <f t="shared" si="38"/>
        <v>0</v>
      </c>
      <c r="I617" s="183"/>
      <c r="J617" s="173"/>
      <c r="K617" s="80" t="e">
        <f t="shared" si="39"/>
        <v>#DIV/0!</v>
      </c>
      <c r="L617" s="156"/>
    </row>
    <row r="618" spans="1:12" ht="18.75" x14ac:dyDescent="0.3">
      <c r="A618" s="93"/>
      <c r="B618" s="94"/>
      <c r="C618" s="146" t="str">
        <f t="shared" si="37"/>
        <v/>
      </c>
      <c r="D618" s="147"/>
      <c r="E618" s="147"/>
      <c r="F618" s="145"/>
      <c r="G618" s="145"/>
      <c r="H618" s="94">
        <f t="shared" si="38"/>
        <v>0</v>
      </c>
      <c r="I618" s="182"/>
      <c r="J618" s="172"/>
      <c r="K618" s="79" t="e">
        <f t="shared" si="39"/>
        <v>#DIV/0!</v>
      </c>
      <c r="L618" s="157"/>
    </row>
    <row r="619" spans="1:12" ht="18.75" x14ac:dyDescent="0.3">
      <c r="A619" s="88"/>
      <c r="B619" s="89"/>
      <c r="C619" s="150" t="str">
        <f t="shared" si="37"/>
        <v/>
      </c>
      <c r="D619" s="151"/>
      <c r="E619" s="151"/>
      <c r="F619" s="149"/>
      <c r="G619" s="149"/>
      <c r="H619" s="110">
        <f t="shared" si="38"/>
        <v>0</v>
      </c>
      <c r="I619" s="183"/>
      <c r="J619" s="173"/>
      <c r="K619" s="80" t="e">
        <f t="shared" si="39"/>
        <v>#DIV/0!</v>
      </c>
      <c r="L619" s="156"/>
    </row>
    <row r="620" spans="1:12" ht="18.75" x14ac:dyDescent="0.3">
      <c r="A620" s="93"/>
      <c r="B620" s="94"/>
      <c r="C620" s="146" t="str">
        <f t="shared" si="37"/>
        <v/>
      </c>
      <c r="D620" s="147"/>
      <c r="E620" s="147"/>
      <c r="F620" s="145"/>
      <c r="G620" s="145"/>
      <c r="H620" s="94">
        <f t="shared" si="38"/>
        <v>0</v>
      </c>
      <c r="I620" s="182"/>
      <c r="J620" s="172"/>
      <c r="K620" s="79" t="e">
        <f t="shared" si="39"/>
        <v>#DIV/0!</v>
      </c>
      <c r="L620" s="157"/>
    </row>
    <row r="621" spans="1:12" ht="18.75" x14ac:dyDescent="0.3">
      <c r="A621" s="88"/>
      <c r="B621" s="89"/>
      <c r="C621" s="150" t="str">
        <f t="shared" si="37"/>
        <v/>
      </c>
      <c r="D621" s="151"/>
      <c r="E621" s="151"/>
      <c r="F621" s="149"/>
      <c r="G621" s="149"/>
      <c r="H621" s="110">
        <f t="shared" si="38"/>
        <v>0</v>
      </c>
      <c r="I621" s="183"/>
      <c r="J621" s="173"/>
      <c r="K621" s="80" t="e">
        <f t="shared" si="39"/>
        <v>#DIV/0!</v>
      </c>
      <c r="L621" s="156"/>
    </row>
    <row r="622" spans="1:12" ht="18.75" x14ac:dyDescent="0.3">
      <c r="A622" s="93"/>
      <c r="B622" s="94"/>
      <c r="C622" s="146" t="str">
        <f t="shared" si="37"/>
        <v/>
      </c>
      <c r="D622" s="147"/>
      <c r="E622" s="147"/>
      <c r="F622" s="145"/>
      <c r="G622" s="145"/>
      <c r="H622" s="94">
        <f t="shared" si="38"/>
        <v>0</v>
      </c>
      <c r="I622" s="182"/>
      <c r="J622" s="172"/>
      <c r="K622" s="79" t="e">
        <f t="shared" si="39"/>
        <v>#DIV/0!</v>
      </c>
      <c r="L622" s="157"/>
    </row>
    <row r="623" spans="1:12" ht="18.75" x14ac:dyDescent="0.3">
      <c r="A623" s="88"/>
      <c r="B623" s="89"/>
      <c r="C623" s="150" t="str">
        <f t="shared" si="37"/>
        <v/>
      </c>
      <c r="D623" s="151"/>
      <c r="E623" s="151"/>
      <c r="F623" s="149"/>
      <c r="G623" s="149"/>
      <c r="H623" s="110">
        <f t="shared" si="38"/>
        <v>0</v>
      </c>
      <c r="I623" s="183"/>
      <c r="J623" s="173"/>
      <c r="K623" s="80" t="e">
        <f t="shared" si="39"/>
        <v>#DIV/0!</v>
      </c>
      <c r="L623" s="156"/>
    </row>
    <row r="624" spans="1:12" ht="18.75" x14ac:dyDescent="0.3">
      <c r="A624" s="96"/>
      <c r="B624" s="97"/>
      <c r="C624" s="98"/>
      <c r="D624" s="99"/>
      <c r="E624" s="99"/>
      <c r="F624" s="97"/>
      <c r="G624" s="97"/>
      <c r="H624" s="97"/>
      <c r="I624" s="184"/>
      <c r="J624" s="174"/>
      <c r="K624" s="23"/>
      <c r="L624" s="21"/>
    </row>
    <row r="625" spans="1:12" ht="18.75" x14ac:dyDescent="0.3">
      <c r="A625" s="152"/>
      <c r="B625" s="153"/>
      <c r="C625" s="195" t="str">
        <f t="shared" ref="C625:C636" si="40">IF(D625="", "", D625)</f>
        <v/>
      </c>
      <c r="D625" s="154"/>
      <c r="E625" s="154"/>
      <c r="F625" s="153"/>
      <c r="G625" s="153"/>
      <c r="H625" s="101">
        <f t="shared" ref="H625:H636" si="41">G625*$H$610/100000</f>
        <v>0</v>
      </c>
      <c r="I625" s="185"/>
      <c r="J625" s="175"/>
      <c r="K625" s="108" t="e">
        <f t="shared" ref="K625:K636" si="42">J625/H625</f>
        <v>#DIV/0!</v>
      </c>
      <c r="L625" s="155"/>
    </row>
    <row r="626" spans="1:12" ht="18.75" x14ac:dyDescent="0.3">
      <c r="A626" s="148"/>
      <c r="B626" s="149"/>
      <c r="C626" s="150" t="str">
        <f t="shared" si="40"/>
        <v/>
      </c>
      <c r="D626" s="151"/>
      <c r="E626" s="151"/>
      <c r="F626" s="149"/>
      <c r="G626" s="149"/>
      <c r="H626" s="110">
        <f t="shared" si="41"/>
        <v>0</v>
      </c>
      <c r="I626" s="183"/>
      <c r="J626" s="173"/>
      <c r="K626" s="80" t="e">
        <f t="shared" si="42"/>
        <v>#DIV/0!</v>
      </c>
      <c r="L626" s="156"/>
    </row>
    <row r="627" spans="1:12" ht="18.75" x14ac:dyDescent="0.3">
      <c r="A627" s="152"/>
      <c r="B627" s="153"/>
      <c r="C627" s="195" t="str">
        <f t="shared" si="40"/>
        <v/>
      </c>
      <c r="D627" s="154"/>
      <c r="E627" s="154"/>
      <c r="F627" s="153"/>
      <c r="G627" s="153"/>
      <c r="H627" s="101">
        <f t="shared" si="41"/>
        <v>0</v>
      </c>
      <c r="I627" s="185"/>
      <c r="J627" s="175"/>
      <c r="K627" s="108" t="e">
        <f t="shared" si="42"/>
        <v>#DIV/0!</v>
      </c>
      <c r="L627" s="155"/>
    </row>
    <row r="628" spans="1:12" ht="18.75" x14ac:dyDescent="0.3">
      <c r="A628" s="148"/>
      <c r="B628" s="149"/>
      <c r="C628" s="150" t="str">
        <f t="shared" si="40"/>
        <v/>
      </c>
      <c r="D628" s="151"/>
      <c r="E628" s="151"/>
      <c r="F628" s="149"/>
      <c r="G628" s="149"/>
      <c r="H628" s="110">
        <f t="shared" si="41"/>
        <v>0</v>
      </c>
      <c r="I628" s="183"/>
      <c r="J628" s="173"/>
      <c r="K628" s="80" t="e">
        <f t="shared" si="42"/>
        <v>#DIV/0!</v>
      </c>
      <c r="L628" s="156"/>
    </row>
    <row r="629" spans="1:12" ht="18.75" x14ac:dyDescent="0.3">
      <c r="A629" s="152"/>
      <c r="B629" s="153"/>
      <c r="C629" s="195" t="str">
        <f t="shared" si="40"/>
        <v/>
      </c>
      <c r="D629" s="154"/>
      <c r="E629" s="154"/>
      <c r="F629" s="153"/>
      <c r="G629" s="153"/>
      <c r="H629" s="101">
        <f t="shared" si="41"/>
        <v>0</v>
      </c>
      <c r="I629" s="185"/>
      <c r="J629" s="175"/>
      <c r="K629" s="108" t="e">
        <f t="shared" si="42"/>
        <v>#DIV/0!</v>
      </c>
      <c r="L629" s="155"/>
    </row>
    <row r="630" spans="1:12" ht="18.75" x14ac:dyDescent="0.3">
      <c r="A630" s="148"/>
      <c r="B630" s="149"/>
      <c r="C630" s="150" t="str">
        <f t="shared" si="40"/>
        <v/>
      </c>
      <c r="D630" s="151"/>
      <c r="E630" s="151"/>
      <c r="F630" s="149"/>
      <c r="G630" s="149"/>
      <c r="H630" s="110">
        <f t="shared" si="41"/>
        <v>0</v>
      </c>
      <c r="I630" s="183"/>
      <c r="J630" s="173"/>
      <c r="K630" s="80" t="e">
        <f t="shared" si="42"/>
        <v>#DIV/0!</v>
      </c>
      <c r="L630" s="156"/>
    </row>
    <row r="631" spans="1:12" ht="18.75" x14ac:dyDescent="0.3">
      <c r="A631" s="152"/>
      <c r="B631" s="153"/>
      <c r="C631" s="195" t="str">
        <f t="shared" si="40"/>
        <v/>
      </c>
      <c r="D631" s="154"/>
      <c r="E631" s="154"/>
      <c r="F631" s="153"/>
      <c r="G631" s="153"/>
      <c r="H631" s="101">
        <f t="shared" si="41"/>
        <v>0</v>
      </c>
      <c r="I631" s="185"/>
      <c r="J631" s="175"/>
      <c r="K631" s="108" t="e">
        <f t="shared" si="42"/>
        <v>#DIV/0!</v>
      </c>
      <c r="L631" s="155"/>
    </row>
    <row r="632" spans="1:12" ht="18.75" x14ac:dyDescent="0.3">
      <c r="A632" s="148"/>
      <c r="B632" s="149"/>
      <c r="C632" s="150" t="str">
        <f t="shared" si="40"/>
        <v/>
      </c>
      <c r="D632" s="151"/>
      <c r="E632" s="151"/>
      <c r="F632" s="149"/>
      <c r="G632" s="149"/>
      <c r="H632" s="110">
        <f t="shared" si="41"/>
        <v>0</v>
      </c>
      <c r="I632" s="183"/>
      <c r="J632" s="173"/>
      <c r="K632" s="80" t="e">
        <f t="shared" si="42"/>
        <v>#DIV/0!</v>
      </c>
      <c r="L632" s="156"/>
    </row>
    <row r="633" spans="1:12" ht="18.75" x14ac:dyDescent="0.3">
      <c r="A633" s="152"/>
      <c r="B633" s="153"/>
      <c r="C633" s="195" t="str">
        <f t="shared" si="40"/>
        <v/>
      </c>
      <c r="D633" s="154"/>
      <c r="E633" s="154"/>
      <c r="F633" s="153"/>
      <c r="G633" s="153"/>
      <c r="H633" s="101">
        <f t="shared" si="41"/>
        <v>0</v>
      </c>
      <c r="I633" s="185"/>
      <c r="J633" s="175"/>
      <c r="K633" s="108" t="e">
        <f t="shared" si="42"/>
        <v>#DIV/0!</v>
      </c>
      <c r="L633" s="155"/>
    </row>
    <row r="634" spans="1:12" ht="18.75" x14ac:dyDescent="0.3">
      <c r="A634" s="148"/>
      <c r="B634" s="149"/>
      <c r="C634" s="150" t="str">
        <f t="shared" si="40"/>
        <v/>
      </c>
      <c r="D634" s="151"/>
      <c r="E634" s="151"/>
      <c r="F634" s="149"/>
      <c r="G634" s="149"/>
      <c r="H634" s="110">
        <f t="shared" si="41"/>
        <v>0</v>
      </c>
      <c r="I634" s="183"/>
      <c r="J634" s="173"/>
      <c r="K634" s="80" t="e">
        <f t="shared" si="42"/>
        <v>#DIV/0!</v>
      </c>
      <c r="L634" s="156"/>
    </row>
    <row r="635" spans="1:12" ht="18.75" x14ac:dyDescent="0.3">
      <c r="A635" s="152"/>
      <c r="B635" s="153"/>
      <c r="C635" s="195" t="str">
        <f t="shared" si="40"/>
        <v/>
      </c>
      <c r="D635" s="154"/>
      <c r="E635" s="154"/>
      <c r="F635" s="153"/>
      <c r="G635" s="153"/>
      <c r="H635" s="101">
        <f t="shared" si="41"/>
        <v>0</v>
      </c>
      <c r="I635" s="185"/>
      <c r="J635" s="175"/>
      <c r="K635" s="108" t="e">
        <f t="shared" si="42"/>
        <v>#DIV/0!</v>
      </c>
      <c r="L635" s="155"/>
    </row>
    <row r="636" spans="1:12" ht="18.75" x14ac:dyDescent="0.3">
      <c r="A636" s="148"/>
      <c r="B636" s="149"/>
      <c r="C636" s="150" t="str">
        <f t="shared" si="40"/>
        <v/>
      </c>
      <c r="D636" s="151"/>
      <c r="E636" s="151"/>
      <c r="F636" s="149"/>
      <c r="G636" s="149"/>
      <c r="H636" s="110">
        <f t="shared" si="41"/>
        <v>0</v>
      </c>
      <c r="I636" s="183"/>
      <c r="J636" s="173"/>
      <c r="K636" s="80" t="e">
        <f t="shared" si="42"/>
        <v>#DIV/0!</v>
      </c>
      <c r="L636" s="156"/>
    </row>
    <row r="637" spans="1:12" ht="18.75" x14ac:dyDescent="0.3">
      <c r="A637" s="90"/>
      <c r="B637" s="90"/>
      <c r="C637" s="90"/>
      <c r="D637" s="90"/>
      <c r="E637" s="301" t="str">
        <f>IF(C610="","Year 1 Total",CONCATENATE(C610, " Total"))</f>
        <v>Year 1 Total</v>
      </c>
      <c r="F637" s="302"/>
      <c r="G637" s="91">
        <f>SUM(G612:G623)</f>
        <v>0</v>
      </c>
      <c r="H637" s="91">
        <f>SUM(H612:H623)</f>
        <v>0</v>
      </c>
      <c r="I637" s="186">
        <f>SUM(I612:I623)</f>
        <v>0</v>
      </c>
      <c r="J637" s="92">
        <f>SUM(J612:J623)</f>
        <v>0</v>
      </c>
      <c r="K637" s="92"/>
      <c r="L637" s="92">
        <f t="shared" ref="L637" si="43">SUM(L612:L623)</f>
        <v>0</v>
      </c>
    </row>
    <row r="638" spans="1:12" ht="18.75" x14ac:dyDescent="0.3">
      <c r="A638" s="90"/>
      <c r="B638" s="90"/>
      <c r="C638" s="90"/>
      <c r="D638" s="90"/>
      <c r="E638" s="301" t="str">
        <f>IF(E610="","Year 2Total",CONCATENATE(E610, " Total"))</f>
        <v>Year 2Total</v>
      </c>
      <c r="F638" s="302"/>
      <c r="G638" s="91">
        <f>SUM(G625:G636)</f>
        <v>0</v>
      </c>
      <c r="H638" s="91">
        <f>SUM(H625:H636)</f>
        <v>0</v>
      </c>
      <c r="I638" s="186">
        <f>SUM(I625:I636)</f>
        <v>0</v>
      </c>
      <c r="J638" s="92">
        <f>SUM(J625:J636)</f>
        <v>0</v>
      </c>
      <c r="K638" s="92"/>
      <c r="L638" s="92">
        <f t="shared" ref="L638" si="44">SUM(L625:L636)</f>
        <v>0</v>
      </c>
    </row>
    <row r="639" spans="1:12" ht="18.75" x14ac:dyDescent="0.3">
      <c r="A639" s="83"/>
      <c r="B639" s="83"/>
      <c r="C639" s="83"/>
      <c r="D639" s="83"/>
      <c r="E639" s="83"/>
      <c r="F639" s="83"/>
      <c r="G639" s="83"/>
      <c r="I639" s="298" t="str">
        <f>IF(C610="", "Year 1 Average",CONCATENATE(C610, " Average"))</f>
        <v>Year 1 Average</v>
      </c>
      <c r="J639" s="299"/>
      <c r="K639" s="109" t="e">
        <f>AVERAGE(K612:K623)</f>
        <v>#DIV/0!</v>
      </c>
    </row>
    <row r="640" spans="1:12" ht="18.75" x14ac:dyDescent="0.3">
      <c r="A640" s="83"/>
      <c r="B640" s="83"/>
      <c r="C640" s="83"/>
      <c r="G640" s="83"/>
      <c r="I640" s="298" t="str">
        <f>IF(E610="", "Year 2 Average",CONCATENATE(E610, " Average"))</f>
        <v>Year 2 Average</v>
      </c>
      <c r="J640" s="299"/>
      <c r="K640" s="92" t="e">
        <f>AVERAGE(K625:K636)</f>
        <v>#DIV/0!</v>
      </c>
    </row>
    <row r="702" spans="1:8" ht="19.5" x14ac:dyDescent="0.3">
      <c r="A702" s="84" t="str">
        <f>A62</f>
        <v>Enter Building Name Above</v>
      </c>
      <c r="B702" s="85"/>
    </row>
    <row r="703" spans="1:8" ht="20.25" thickBot="1" x14ac:dyDescent="0.35">
      <c r="A703" s="85"/>
      <c r="B703" s="85"/>
    </row>
    <row r="704" spans="1:8" ht="20.25" thickBot="1" x14ac:dyDescent="0.35">
      <c r="A704" s="84" t="s">
        <v>167</v>
      </c>
      <c r="B704" s="199" t="s">
        <v>200</v>
      </c>
      <c r="C704" s="201"/>
      <c r="D704" s="200" t="s">
        <v>201</v>
      </c>
      <c r="E704" s="202"/>
      <c r="G704" s="118" t="s">
        <v>163</v>
      </c>
      <c r="H704" s="140">
        <v>15900000</v>
      </c>
    </row>
    <row r="705" spans="1:12" ht="18.75" x14ac:dyDescent="0.3">
      <c r="A705" s="86" t="s">
        <v>1</v>
      </c>
      <c r="B705" s="86" t="s">
        <v>7</v>
      </c>
      <c r="C705" s="86" t="s">
        <v>2</v>
      </c>
      <c r="D705" s="86" t="s">
        <v>3</v>
      </c>
      <c r="E705" s="86" t="s">
        <v>4</v>
      </c>
      <c r="F705" s="86" t="s">
        <v>5</v>
      </c>
      <c r="G705" s="86" t="s">
        <v>152</v>
      </c>
      <c r="H705" s="128" t="s">
        <v>12</v>
      </c>
      <c r="I705" s="86" t="s">
        <v>160</v>
      </c>
      <c r="J705" s="87" t="s">
        <v>154</v>
      </c>
      <c r="K705" s="86" t="s">
        <v>13</v>
      </c>
      <c r="L705" s="86" t="s">
        <v>151</v>
      </c>
    </row>
    <row r="706" spans="1:12" ht="18.75" x14ac:dyDescent="0.3">
      <c r="A706" s="144"/>
      <c r="B706" s="145"/>
      <c r="C706" s="146" t="str">
        <f t="shared" ref="C706:C717" si="45">IF(D706="", "", D706)</f>
        <v/>
      </c>
      <c r="D706" s="147"/>
      <c r="E706" s="147"/>
      <c r="F706" s="145"/>
      <c r="G706" s="145"/>
      <c r="H706" s="94">
        <f>G706*$H$704/100000</f>
        <v>0</v>
      </c>
      <c r="I706" s="182"/>
      <c r="J706" s="172"/>
      <c r="K706" s="79" t="e">
        <f t="shared" ref="K706:K717" si="46">J706/H706</f>
        <v>#DIV/0!</v>
      </c>
      <c r="L706" s="157"/>
    </row>
    <row r="707" spans="1:12" ht="18.75" x14ac:dyDescent="0.3">
      <c r="A707" s="148"/>
      <c r="B707" s="149"/>
      <c r="C707" s="150" t="str">
        <f t="shared" si="45"/>
        <v/>
      </c>
      <c r="D707" s="151"/>
      <c r="E707" s="151"/>
      <c r="F707" s="149"/>
      <c r="G707" s="149"/>
      <c r="H707" s="110">
        <f>G707*$H$704/100000</f>
        <v>0</v>
      </c>
      <c r="I707" s="183"/>
      <c r="J707" s="173"/>
      <c r="K707" s="80" t="e">
        <f t="shared" si="46"/>
        <v>#DIV/0!</v>
      </c>
      <c r="L707" s="156"/>
    </row>
    <row r="708" spans="1:12" ht="18.75" x14ac:dyDescent="0.3">
      <c r="A708" s="144"/>
      <c r="B708" s="145"/>
      <c r="C708" s="146" t="str">
        <f t="shared" si="45"/>
        <v/>
      </c>
      <c r="D708" s="147"/>
      <c r="E708" s="147"/>
      <c r="F708" s="145"/>
      <c r="G708" s="145"/>
      <c r="H708" s="94">
        <f>G708*$H$704/100000</f>
        <v>0</v>
      </c>
      <c r="I708" s="182"/>
      <c r="J708" s="172"/>
      <c r="K708" s="79" t="e">
        <f t="shared" si="46"/>
        <v>#DIV/0!</v>
      </c>
      <c r="L708" s="157"/>
    </row>
    <row r="709" spans="1:12" ht="18.75" x14ac:dyDescent="0.3">
      <c r="A709" s="148"/>
      <c r="B709" s="149"/>
      <c r="C709" s="150" t="str">
        <f t="shared" si="45"/>
        <v/>
      </c>
      <c r="D709" s="151"/>
      <c r="E709" s="151"/>
      <c r="F709" s="149"/>
      <c r="G709" s="149"/>
      <c r="H709" s="110">
        <f t="shared" ref="H709:H717" si="47">G709*$H$704/100000</f>
        <v>0</v>
      </c>
      <c r="I709" s="183"/>
      <c r="J709" s="173"/>
      <c r="K709" s="80" t="e">
        <f t="shared" si="46"/>
        <v>#DIV/0!</v>
      </c>
      <c r="L709" s="156"/>
    </row>
    <row r="710" spans="1:12" ht="18.75" x14ac:dyDescent="0.3">
      <c r="A710" s="144"/>
      <c r="B710" s="145"/>
      <c r="C710" s="146" t="str">
        <f t="shared" si="45"/>
        <v/>
      </c>
      <c r="D710" s="147"/>
      <c r="E710" s="147"/>
      <c r="F710" s="145"/>
      <c r="G710" s="145"/>
      <c r="H710" s="94">
        <f t="shared" si="47"/>
        <v>0</v>
      </c>
      <c r="I710" s="182"/>
      <c r="J710" s="172"/>
      <c r="K710" s="79" t="e">
        <f t="shared" si="46"/>
        <v>#DIV/0!</v>
      </c>
      <c r="L710" s="157"/>
    </row>
    <row r="711" spans="1:12" ht="18.75" x14ac:dyDescent="0.3">
      <c r="A711" s="148"/>
      <c r="B711" s="149"/>
      <c r="C711" s="150" t="str">
        <f t="shared" si="45"/>
        <v/>
      </c>
      <c r="D711" s="151"/>
      <c r="E711" s="151"/>
      <c r="F711" s="149"/>
      <c r="G711" s="149"/>
      <c r="H711" s="110">
        <f t="shared" si="47"/>
        <v>0</v>
      </c>
      <c r="I711" s="183"/>
      <c r="J711" s="173"/>
      <c r="K711" s="80" t="e">
        <f t="shared" si="46"/>
        <v>#DIV/0!</v>
      </c>
      <c r="L711" s="156"/>
    </row>
    <row r="712" spans="1:12" ht="18.75" x14ac:dyDescent="0.3">
      <c r="A712" s="144"/>
      <c r="B712" s="145"/>
      <c r="C712" s="146" t="str">
        <f t="shared" si="45"/>
        <v/>
      </c>
      <c r="D712" s="147"/>
      <c r="E712" s="147"/>
      <c r="F712" s="145"/>
      <c r="G712" s="145"/>
      <c r="H712" s="94">
        <f t="shared" si="47"/>
        <v>0</v>
      </c>
      <c r="I712" s="182"/>
      <c r="J712" s="172"/>
      <c r="K712" s="79" t="e">
        <f t="shared" si="46"/>
        <v>#DIV/0!</v>
      </c>
      <c r="L712" s="157"/>
    </row>
    <row r="713" spans="1:12" ht="18.75" x14ac:dyDescent="0.3">
      <c r="A713" s="148"/>
      <c r="B713" s="149"/>
      <c r="C713" s="150" t="str">
        <f t="shared" si="45"/>
        <v/>
      </c>
      <c r="D713" s="151"/>
      <c r="E713" s="151"/>
      <c r="F713" s="149"/>
      <c r="G713" s="149"/>
      <c r="H713" s="110">
        <f t="shared" si="47"/>
        <v>0</v>
      </c>
      <c r="I713" s="183"/>
      <c r="J713" s="173"/>
      <c r="K713" s="80" t="e">
        <f t="shared" si="46"/>
        <v>#DIV/0!</v>
      </c>
      <c r="L713" s="156"/>
    </row>
    <row r="714" spans="1:12" ht="18.75" x14ac:dyDescent="0.3">
      <c r="A714" s="144"/>
      <c r="B714" s="145"/>
      <c r="C714" s="146" t="str">
        <f t="shared" si="45"/>
        <v/>
      </c>
      <c r="D714" s="147"/>
      <c r="E714" s="147"/>
      <c r="F714" s="145"/>
      <c r="G714" s="145"/>
      <c r="H714" s="94">
        <f t="shared" si="47"/>
        <v>0</v>
      </c>
      <c r="I714" s="182"/>
      <c r="J714" s="172"/>
      <c r="K714" s="79" t="e">
        <f t="shared" si="46"/>
        <v>#DIV/0!</v>
      </c>
      <c r="L714" s="157"/>
    </row>
    <row r="715" spans="1:12" ht="18.75" x14ac:dyDescent="0.3">
      <c r="A715" s="148"/>
      <c r="B715" s="149"/>
      <c r="C715" s="150" t="str">
        <f t="shared" si="45"/>
        <v/>
      </c>
      <c r="D715" s="151"/>
      <c r="E715" s="151"/>
      <c r="F715" s="149"/>
      <c r="G715" s="149"/>
      <c r="H715" s="110">
        <f t="shared" si="47"/>
        <v>0</v>
      </c>
      <c r="I715" s="183"/>
      <c r="J715" s="173"/>
      <c r="K715" s="80" t="e">
        <f t="shared" si="46"/>
        <v>#DIV/0!</v>
      </c>
      <c r="L715" s="156"/>
    </row>
    <row r="716" spans="1:12" ht="18.75" x14ac:dyDescent="0.3">
      <c r="A716" s="144"/>
      <c r="B716" s="145"/>
      <c r="C716" s="146" t="str">
        <f t="shared" si="45"/>
        <v/>
      </c>
      <c r="D716" s="147"/>
      <c r="E716" s="147"/>
      <c r="F716" s="145"/>
      <c r="G716" s="145"/>
      <c r="H716" s="94">
        <f t="shared" si="47"/>
        <v>0</v>
      </c>
      <c r="I716" s="182"/>
      <c r="J716" s="172"/>
      <c r="K716" s="79" t="e">
        <f t="shared" si="46"/>
        <v>#DIV/0!</v>
      </c>
      <c r="L716" s="157"/>
    </row>
    <row r="717" spans="1:12" ht="18.75" x14ac:dyDescent="0.3">
      <c r="A717" s="148"/>
      <c r="B717" s="149"/>
      <c r="C717" s="150" t="str">
        <f t="shared" si="45"/>
        <v/>
      </c>
      <c r="D717" s="151"/>
      <c r="E717" s="151"/>
      <c r="F717" s="149"/>
      <c r="G717" s="149"/>
      <c r="H717" s="110">
        <f t="shared" si="47"/>
        <v>0</v>
      </c>
      <c r="I717" s="183"/>
      <c r="J717" s="173"/>
      <c r="K717" s="80" t="e">
        <f t="shared" si="46"/>
        <v>#DIV/0!</v>
      </c>
      <c r="L717" s="156"/>
    </row>
    <row r="718" spans="1:12" ht="18.75" x14ac:dyDescent="0.3">
      <c r="A718" s="96"/>
      <c r="B718" s="97"/>
      <c r="C718" s="98"/>
      <c r="D718" s="99"/>
      <c r="E718" s="99"/>
      <c r="F718" s="97"/>
      <c r="G718" s="97"/>
      <c r="H718" s="97"/>
      <c r="I718" s="184"/>
      <c r="J718" s="174"/>
      <c r="K718" s="23"/>
      <c r="L718" s="21"/>
    </row>
    <row r="719" spans="1:12" ht="18.75" x14ac:dyDescent="0.3">
      <c r="A719" s="152"/>
      <c r="B719" s="153"/>
      <c r="C719" s="195" t="str">
        <f t="shared" ref="C719:C730" si="48">IF(D719="", "", D719)</f>
        <v/>
      </c>
      <c r="D719" s="154"/>
      <c r="E719" s="154"/>
      <c r="F719" s="153"/>
      <c r="G719" s="153"/>
      <c r="H719" s="101">
        <f t="shared" ref="H719:H730" si="49">G719*$H$704/100000</f>
        <v>0</v>
      </c>
      <c r="I719" s="185"/>
      <c r="J719" s="175"/>
      <c r="K719" s="108" t="e">
        <f t="shared" ref="K719:K730" si="50">J719/H719</f>
        <v>#DIV/0!</v>
      </c>
      <c r="L719" s="155"/>
    </row>
    <row r="720" spans="1:12" ht="18.75" x14ac:dyDescent="0.3">
      <c r="A720" s="148"/>
      <c r="B720" s="149"/>
      <c r="C720" s="150" t="str">
        <f t="shared" si="48"/>
        <v/>
      </c>
      <c r="D720" s="151"/>
      <c r="E720" s="151"/>
      <c r="F720" s="149"/>
      <c r="G720" s="149"/>
      <c r="H720" s="110">
        <f t="shared" si="49"/>
        <v>0</v>
      </c>
      <c r="I720" s="183"/>
      <c r="J720" s="173"/>
      <c r="K720" s="80" t="e">
        <f t="shared" si="50"/>
        <v>#DIV/0!</v>
      </c>
      <c r="L720" s="156"/>
    </row>
    <row r="721" spans="1:12" ht="18.75" x14ac:dyDescent="0.3">
      <c r="A721" s="152"/>
      <c r="B721" s="153"/>
      <c r="C721" s="195" t="str">
        <f t="shared" si="48"/>
        <v/>
      </c>
      <c r="D721" s="154"/>
      <c r="E721" s="154"/>
      <c r="F721" s="153"/>
      <c r="G721" s="153"/>
      <c r="H721" s="101">
        <f t="shared" si="49"/>
        <v>0</v>
      </c>
      <c r="I721" s="185"/>
      <c r="J721" s="175"/>
      <c r="K721" s="108" t="e">
        <f t="shared" si="50"/>
        <v>#DIV/0!</v>
      </c>
      <c r="L721" s="155"/>
    </row>
    <row r="722" spans="1:12" ht="18.75" x14ac:dyDescent="0.3">
      <c r="A722" s="148"/>
      <c r="B722" s="149"/>
      <c r="C722" s="150" t="str">
        <f t="shared" si="48"/>
        <v/>
      </c>
      <c r="D722" s="151"/>
      <c r="E722" s="151"/>
      <c r="F722" s="149"/>
      <c r="G722" s="149"/>
      <c r="H722" s="110">
        <f t="shared" si="49"/>
        <v>0</v>
      </c>
      <c r="I722" s="183"/>
      <c r="J722" s="173"/>
      <c r="K722" s="80" t="e">
        <f t="shared" si="50"/>
        <v>#DIV/0!</v>
      </c>
      <c r="L722" s="156"/>
    </row>
    <row r="723" spans="1:12" ht="18.75" x14ac:dyDescent="0.3">
      <c r="A723" s="152"/>
      <c r="B723" s="153"/>
      <c r="C723" s="195" t="str">
        <f t="shared" si="48"/>
        <v/>
      </c>
      <c r="D723" s="154"/>
      <c r="E723" s="154"/>
      <c r="F723" s="153"/>
      <c r="G723" s="153"/>
      <c r="H723" s="101">
        <f t="shared" si="49"/>
        <v>0</v>
      </c>
      <c r="I723" s="185"/>
      <c r="J723" s="175"/>
      <c r="K723" s="108" t="e">
        <f t="shared" si="50"/>
        <v>#DIV/0!</v>
      </c>
      <c r="L723" s="155"/>
    </row>
    <row r="724" spans="1:12" ht="18.75" x14ac:dyDescent="0.3">
      <c r="A724" s="148"/>
      <c r="B724" s="149"/>
      <c r="C724" s="150" t="str">
        <f t="shared" si="48"/>
        <v/>
      </c>
      <c r="D724" s="151"/>
      <c r="E724" s="151"/>
      <c r="F724" s="149"/>
      <c r="G724" s="149"/>
      <c r="H724" s="110">
        <f t="shared" si="49"/>
        <v>0</v>
      </c>
      <c r="I724" s="183"/>
      <c r="J724" s="173"/>
      <c r="K724" s="80" t="e">
        <f t="shared" si="50"/>
        <v>#DIV/0!</v>
      </c>
      <c r="L724" s="156"/>
    </row>
    <row r="725" spans="1:12" ht="18.75" x14ac:dyDescent="0.3">
      <c r="A725" s="152"/>
      <c r="B725" s="153"/>
      <c r="C725" s="195" t="str">
        <f t="shared" si="48"/>
        <v/>
      </c>
      <c r="D725" s="154"/>
      <c r="E725" s="154"/>
      <c r="F725" s="153"/>
      <c r="G725" s="153"/>
      <c r="H725" s="101">
        <f t="shared" si="49"/>
        <v>0</v>
      </c>
      <c r="I725" s="185"/>
      <c r="J725" s="175"/>
      <c r="K725" s="108" t="e">
        <f t="shared" si="50"/>
        <v>#DIV/0!</v>
      </c>
      <c r="L725" s="155"/>
    </row>
    <row r="726" spans="1:12" ht="18.75" x14ac:dyDescent="0.3">
      <c r="A726" s="148"/>
      <c r="B726" s="149"/>
      <c r="C726" s="150" t="str">
        <f t="shared" si="48"/>
        <v/>
      </c>
      <c r="D726" s="151"/>
      <c r="E726" s="151"/>
      <c r="F726" s="149"/>
      <c r="G726" s="149"/>
      <c r="H726" s="110">
        <f t="shared" si="49"/>
        <v>0</v>
      </c>
      <c r="I726" s="183"/>
      <c r="J726" s="173"/>
      <c r="K726" s="80" t="e">
        <f t="shared" si="50"/>
        <v>#DIV/0!</v>
      </c>
      <c r="L726" s="156"/>
    </row>
    <row r="727" spans="1:12" ht="18.75" x14ac:dyDescent="0.3">
      <c r="A727" s="152"/>
      <c r="B727" s="153"/>
      <c r="C727" s="195" t="str">
        <f t="shared" si="48"/>
        <v/>
      </c>
      <c r="D727" s="154"/>
      <c r="E727" s="154"/>
      <c r="F727" s="153"/>
      <c r="G727" s="153"/>
      <c r="H727" s="101">
        <f t="shared" si="49"/>
        <v>0</v>
      </c>
      <c r="I727" s="185"/>
      <c r="J727" s="175"/>
      <c r="K727" s="108" t="e">
        <f t="shared" si="50"/>
        <v>#DIV/0!</v>
      </c>
      <c r="L727" s="155"/>
    </row>
    <row r="728" spans="1:12" ht="18.75" x14ac:dyDescent="0.3">
      <c r="A728" s="148"/>
      <c r="B728" s="149"/>
      <c r="C728" s="150" t="str">
        <f t="shared" si="48"/>
        <v/>
      </c>
      <c r="D728" s="151"/>
      <c r="E728" s="151"/>
      <c r="F728" s="149"/>
      <c r="G728" s="149"/>
      <c r="H728" s="110">
        <f t="shared" si="49"/>
        <v>0</v>
      </c>
      <c r="I728" s="183"/>
      <c r="J728" s="173"/>
      <c r="K728" s="80" t="e">
        <f t="shared" si="50"/>
        <v>#DIV/0!</v>
      </c>
      <c r="L728" s="156"/>
    </row>
    <row r="729" spans="1:12" ht="18.75" x14ac:dyDescent="0.3">
      <c r="A729" s="152"/>
      <c r="B729" s="153"/>
      <c r="C729" s="195" t="str">
        <f t="shared" si="48"/>
        <v/>
      </c>
      <c r="D729" s="154"/>
      <c r="E729" s="154"/>
      <c r="F729" s="153"/>
      <c r="G729" s="153"/>
      <c r="H729" s="101">
        <f t="shared" si="49"/>
        <v>0</v>
      </c>
      <c r="I729" s="185"/>
      <c r="J729" s="175"/>
      <c r="K729" s="108" t="e">
        <f t="shared" si="50"/>
        <v>#DIV/0!</v>
      </c>
      <c r="L729" s="155"/>
    </row>
    <row r="730" spans="1:12" ht="18.75" x14ac:dyDescent="0.3">
      <c r="A730" s="148"/>
      <c r="B730" s="149"/>
      <c r="C730" s="150" t="str">
        <f t="shared" si="48"/>
        <v/>
      </c>
      <c r="D730" s="151"/>
      <c r="E730" s="151"/>
      <c r="F730" s="149"/>
      <c r="G730" s="149"/>
      <c r="H730" s="110">
        <f t="shared" si="49"/>
        <v>0</v>
      </c>
      <c r="I730" s="183"/>
      <c r="J730" s="173"/>
      <c r="K730" s="80" t="e">
        <f t="shared" si="50"/>
        <v>#DIV/0!</v>
      </c>
      <c r="L730" s="156"/>
    </row>
    <row r="731" spans="1:12" ht="18.75" x14ac:dyDescent="0.3">
      <c r="A731" s="90"/>
      <c r="B731" s="90"/>
      <c r="C731" s="90"/>
      <c r="D731" s="90"/>
      <c r="E731" s="301" t="str">
        <f>IF(C704="","Year 1 Total",CONCATENATE(C704, " Total"))</f>
        <v>Year 1 Total</v>
      </c>
      <c r="F731" s="302"/>
      <c r="G731" s="91">
        <f>SUM(G706:G717)</f>
        <v>0</v>
      </c>
      <c r="H731" s="91">
        <f>SUM(H706:H717)</f>
        <v>0</v>
      </c>
      <c r="I731" s="188">
        <f>SUM(I706:I717)</f>
        <v>0</v>
      </c>
      <c r="J731" s="176">
        <f>SUM(J706:J717)</f>
        <v>0</v>
      </c>
      <c r="K731" s="92"/>
      <c r="L731" s="92">
        <f t="shared" ref="L731" si="51">SUM(L706:L717)</f>
        <v>0</v>
      </c>
    </row>
    <row r="732" spans="1:12" ht="18.75" x14ac:dyDescent="0.3">
      <c r="A732" s="90"/>
      <c r="B732" s="90"/>
      <c r="C732" s="90"/>
      <c r="D732" s="90"/>
      <c r="E732" s="301" t="str">
        <f>IF(E704="","Year 2 Total",CONCATENATE(E704, " Total"))</f>
        <v>Year 2 Total</v>
      </c>
      <c r="F732" s="302"/>
      <c r="G732" s="91">
        <f>SUM(G719:G730)</f>
        <v>0</v>
      </c>
      <c r="H732" s="91">
        <f>SUM(H719:H730)</f>
        <v>0</v>
      </c>
      <c r="I732" s="188">
        <f>SUM(I719:I730)</f>
        <v>0</v>
      </c>
      <c r="J732" s="176">
        <f>SUM(J719:J730)</f>
        <v>0</v>
      </c>
      <c r="K732" s="92"/>
      <c r="L732" s="92">
        <f t="shared" ref="L732" si="52">SUM(L719:L730)</f>
        <v>0</v>
      </c>
    </row>
    <row r="733" spans="1:12" ht="18.75" x14ac:dyDescent="0.3">
      <c r="A733" s="83"/>
      <c r="B733" s="83"/>
      <c r="C733" s="83"/>
      <c r="D733" s="83"/>
      <c r="E733" s="83"/>
      <c r="F733" s="83"/>
      <c r="G733" s="83"/>
      <c r="I733" s="298" t="str">
        <f>IF(C704="", "Year 1 Average",CONCATENATE(C704, " Average"))</f>
        <v>Year 1 Average</v>
      </c>
      <c r="J733" s="299"/>
      <c r="K733" s="109" t="e">
        <f>AVERAGE(K706:K717)</f>
        <v>#DIV/0!</v>
      </c>
    </row>
    <row r="734" spans="1:12" ht="18.75" x14ac:dyDescent="0.3">
      <c r="A734" s="83"/>
      <c r="B734" s="83"/>
      <c r="C734" s="83"/>
      <c r="G734" s="83"/>
      <c r="I734" s="298" t="str">
        <f>IF(E704="", "Year 2 Average",CONCATENATE(E704, " Average"))</f>
        <v>Year 2 Average</v>
      </c>
      <c r="J734" s="299"/>
      <c r="K734" s="92" t="e">
        <f>AVERAGE(K719:K730)</f>
        <v>#DIV/0!</v>
      </c>
    </row>
    <row r="796" spans="1:12" ht="19.5" x14ac:dyDescent="0.3">
      <c r="A796" s="84" t="str">
        <f>A62</f>
        <v>Enter Building Name Above</v>
      </c>
      <c r="B796" s="85"/>
    </row>
    <row r="797" spans="1:12" ht="20.25" thickBot="1" x14ac:dyDescent="0.35">
      <c r="A797" s="85"/>
      <c r="B797" s="85"/>
    </row>
    <row r="798" spans="1:12" ht="20.25" thickBot="1" x14ac:dyDescent="0.35">
      <c r="A798" s="84" t="s">
        <v>168</v>
      </c>
      <c r="B798" s="199" t="s">
        <v>200</v>
      </c>
      <c r="C798" s="201"/>
      <c r="D798" s="200" t="s">
        <v>201</v>
      </c>
      <c r="E798" s="202"/>
      <c r="G798" s="118" t="s">
        <v>163</v>
      </c>
      <c r="H798" s="140">
        <v>20300000</v>
      </c>
    </row>
    <row r="799" spans="1:12" ht="18.75" x14ac:dyDescent="0.3">
      <c r="A799" s="86" t="s">
        <v>1</v>
      </c>
      <c r="B799" s="86" t="s">
        <v>7</v>
      </c>
      <c r="C799" s="86" t="s">
        <v>2</v>
      </c>
      <c r="D799" s="86" t="s">
        <v>3</v>
      </c>
      <c r="E799" s="86" t="s">
        <v>4</v>
      </c>
      <c r="F799" s="86" t="s">
        <v>5</v>
      </c>
      <c r="G799" s="86" t="s">
        <v>152</v>
      </c>
      <c r="H799" s="128" t="s">
        <v>12</v>
      </c>
      <c r="I799" s="86" t="s">
        <v>160</v>
      </c>
      <c r="J799" s="87" t="s">
        <v>154</v>
      </c>
      <c r="K799" s="86" t="s">
        <v>13</v>
      </c>
      <c r="L799" s="86" t="s">
        <v>151</v>
      </c>
    </row>
    <row r="800" spans="1:12" ht="18.75" x14ac:dyDescent="0.3">
      <c r="A800" s="144"/>
      <c r="B800" s="145"/>
      <c r="C800" s="146" t="str">
        <f t="shared" ref="C800:C811" si="53">IF(D800="", "", D800)</f>
        <v/>
      </c>
      <c r="D800" s="147"/>
      <c r="E800" s="147"/>
      <c r="F800" s="145"/>
      <c r="G800" s="145"/>
      <c r="H800" s="94">
        <f t="shared" ref="H800:H811" si="54">G800*$H$798/100000</f>
        <v>0</v>
      </c>
      <c r="I800" s="182"/>
      <c r="J800" s="157"/>
      <c r="K800" s="79" t="e">
        <f t="shared" ref="K800:K811" si="55">J800/H800</f>
        <v>#DIV/0!</v>
      </c>
      <c r="L800" s="157"/>
    </row>
    <row r="801" spans="1:12" ht="18.75" x14ac:dyDescent="0.3">
      <c r="A801" s="148"/>
      <c r="B801" s="149"/>
      <c r="C801" s="150" t="str">
        <f t="shared" si="53"/>
        <v/>
      </c>
      <c r="D801" s="151"/>
      <c r="E801" s="151"/>
      <c r="F801" s="149"/>
      <c r="G801" s="149"/>
      <c r="H801" s="110">
        <f t="shared" si="54"/>
        <v>0</v>
      </c>
      <c r="I801" s="183"/>
      <c r="J801" s="156"/>
      <c r="K801" s="80" t="e">
        <f t="shared" si="55"/>
        <v>#DIV/0!</v>
      </c>
      <c r="L801" s="156"/>
    </row>
    <row r="802" spans="1:12" ht="18.75" x14ac:dyDescent="0.3">
      <c r="A802" s="144"/>
      <c r="B802" s="145"/>
      <c r="C802" s="146" t="str">
        <f t="shared" si="53"/>
        <v/>
      </c>
      <c r="D802" s="147"/>
      <c r="E802" s="147"/>
      <c r="F802" s="145"/>
      <c r="G802" s="145"/>
      <c r="H802" s="94">
        <f t="shared" si="54"/>
        <v>0</v>
      </c>
      <c r="I802" s="182"/>
      <c r="J802" s="157"/>
      <c r="K802" s="79" t="e">
        <f t="shared" si="55"/>
        <v>#DIV/0!</v>
      </c>
      <c r="L802" s="157"/>
    </row>
    <row r="803" spans="1:12" ht="18.75" x14ac:dyDescent="0.3">
      <c r="A803" s="148"/>
      <c r="B803" s="149"/>
      <c r="C803" s="150" t="str">
        <f t="shared" si="53"/>
        <v/>
      </c>
      <c r="D803" s="151"/>
      <c r="E803" s="151"/>
      <c r="F803" s="149"/>
      <c r="G803" s="149"/>
      <c r="H803" s="110">
        <f t="shared" si="54"/>
        <v>0</v>
      </c>
      <c r="I803" s="183"/>
      <c r="J803" s="156"/>
      <c r="K803" s="80" t="e">
        <f t="shared" si="55"/>
        <v>#DIV/0!</v>
      </c>
      <c r="L803" s="156"/>
    </row>
    <row r="804" spans="1:12" ht="18.75" x14ac:dyDescent="0.3">
      <c r="A804" s="144"/>
      <c r="B804" s="145"/>
      <c r="C804" s="146" t="str">
        <f t="shared" si="53"/>
        <v/>
      </c>
      <c r="D804" s="147"/>
      <c r="E804" s="147"/>
      <c r="F804" s="145"/>
      <c r="G804" s="145"/>
      <c r="H804" s="94">
        <f t="shared" si="54"/>
        <v>0</v>
      </c>
      <c r="I804" s="182"/>
      <c r="J804" s="157"/>
      <c r="K804" s="79" t="e">
        <f t="shared" si="55"/>
        <v>#DIV/0!</v>
      </c>
      <c r="L804" s="157"/>
    </row>
    <row r="805" spans="1:12" ht="18.75" x14ac:dyDescent="0.3">
      <c r="A805" s="148"/>
      <c r="B805" s="149"/>
      <c r="C805" s="150" t="str">
        <f t="shared" si="53"/>
        <v/>
      </c>
      <c r="D805" s="151"/>
      <c r="E805" s="151"/>
      <c r="F805" s="149"/>
      <c r="G805" s="149"/>
      <c r="H805" s="110">
        <f t="shared" si="54"/>
        <v>0</v>
      </c>
      <c r="I805" s="183"/>
      <c r="J805" s="156"/>
      <c r="K805" s="80" t="e">
        <f t="shared" si="55"/>
        <v>#DIV/0!</v>
      </c>
      <c r="L805" s="156"/>
    </row>
    <row r="806" spans="1:12" ht="18.75" x14ac:dyDescent="0.3">
      <c r="A806" s="144"/>
      <c r="B806" s="145"/>
      <c r="C806" s="146" t="str">
        <f t="shared" si="53"/>
        <v/>
      </c>
      <c r="D806" s="147"/>
      <c r="E806" s="147"/>
      <c r="F806" s="145"/>
      <c r="G806" s="145"/>
      <c r="H806" s="94">
        <f t="shared" si="54"/>
        <v>0</v>
      </c>
      <c r="I806" s="182"/>
      <c r="J806" s="157"/>
      <c r="K806" s="79" t="e">
        <f t="shared" si="55"/>
        <v>#DIV/0!</v>
      </c>
      <c r="L806" s="157"/>
    </row>
    <row r="807" spans="1:12" ht="18.75" x14ac:dyDescent="0.3">
      <c r="A807" s="148"/>
      <c r="B807" s="149"/>
      <c r="C807" s="150" t="str">
        <f t="shared" si="53"/>
        <v/>
      </c>
      <c r="D807" s="151"/>
      <c r="E807" s="151"/>
      <c r="F807" s="149"/>
      <c r="G807" s="149"/>
      <c r="H807" s="110">
        <f t="shared" si="54"/>
        <v>0</v>
      </c>
      <c r="I807" s="183"/>
      <c r="J807" s="156"/>
      <c r="K807" s="80" t="e">
        <f t="shared" si="55"/>
        <v>#DIV/0!</v>
      </c>
      <c r="L807" s="156"/>
    </row>
    <row r="808" spans="1:12" ht="18.75" x14ac:dyDescent="0.3">
      <c r="A808" s="144"/>
      <c r="B808" s="145"/>
      <c r="C808" s="146" t="str">
        <f t="shared" si="53"/>
        <v/>
      </c>
      <c r="D808" s="147"/>
      <c r="E808" s="147"/>
      <c r="F808" s="145"/>
      <c r="G808" s="145"/>
      <c r="H808" s="94">
        <f t="shared" si="54"/>
        <v>0</v>
      </c>
      <c r="I808" s="182"/>
      <c r="J808" s="157"/>
      <c r="K808" s="79" t="e">
        <f t="shared" si="55"/>
        <v>#DIV/0!</v>
      </c>
      <c r="L808" s="157"/>
    </row>
    <row r="809" spans="1:12" ht="18.75" x14ac:dyDescent="0.3">
      <c r="A809" s="148"/>
      <c r="B809" s="149"/>
      <c r="C809" s="150" t="str">
        <f t="shared" si="53"/>
        <v/>
      </c>
      <c r="D809" s="151"/>
      <c r="E809" s="151"/>
      <c r="F809" s="149"/>
      <c r="G809" s="149"/>
      <c r="H809" s="110">
        <f t="shared" si="54"/>
        <v>0</v>
      </c>
      <c r="I809" s="183"/>
      <c r="J809" s="156"/>
      <c r="K809" s="80" t="e">
        <f t="shared" si="55"/>
        <v>#DIV/0!</v>
      </c>
      <c r="L809" s="156"/>
    </row>
    <row r="810" spans="1:12" ht="18.75" x14ac:dyDescent="0.3">
      <c r="A810" s="144"/>
      <c r="B810" s="145"/>
      <c r="C810" s="146" t="str">
        <f t="shared" si="53"/>
        <v/>
      </c>
      <c r="D810" s="147"/>
      <c r="E810" s="147"/>
      <c r="F810" s="145"/>
      <c r="G810" s="145"/>
      <c r="H810" s="94">
        <f t="shared" si="54"/>
        <v>0</v>
      </c>
      <c r="I810" s="182"/>
      <c r="J810" s="157"/>
      <c r="K810" s="79" t="e">
        <f t="shared" si="55"/>
        <v>#DIV/0!</v>
      </c>
      <c r="L810" s="157"/>
    </row>
    <row r="811" spans="1:12" ht="18.75" x14ac:dyDescent="0.3">
      <c r="A811" s="148"/>
      <c r="B811" s="149"/>
      <c r="C811" s="150" t="str">
        <f t="shared" si="53"/>
        <v/>
      </c>
      <c r="D811" s="151"/>
      <c r="E811" s="151"/>
      <c r="F811" s="149"/>
      <c r="G811" s="149"/>
      <c r="H811" s="110">
        <f t="shared" si="54"/>
        <v>0</v>
      </c>
      <c r="I811" s="183"/>
      <c r="J811" s="156"/>
      <c r="K811" s="80" t="e">
        <f t="shared" si="55"/>
        <v>#DIV/0!</v>
      </c>
      <c r="L811" s="156"/>
    </row>
    <row r="812" spans="1:12" ht="18.75" x14ac:dyDescent="0.3">
      <c r="A812" s="96"/>
      <c r="B812" s="97"/>
      <c r="C812" s="98"/>
      <c r="D812" s="99"/>
      <c r="E812" s="99"/>
      <c r="F812" s="97"/>
      <c r="G812" s="97"/>
      <c r="H812" s="97"/>
      <c r="I812" s="184"/>
      <c r="J812" s="100"/>
      <c r="K812" s="23"/>
      <c r="L812" s="21"/>
    </row>
    <row r="813" spans="1:12" ht="18.75" x14ac:dyDescent="0.3">
      <c r="A813" s="152"/>
      <c r="B813" s="153"/>
      <c r="C813" s="195" t="str">
        <f t="shared" ref="C813:C824" si="56">IF(D813="", "", D813)</f>
        <v/>
      </c>
      <c r="D813" s="154"/>
      <c r="E813" s="154"/>
      <c r="F813" s="153"/>
      <c r="G813" s="153"/>
      <c r="H813" s="101">
        <f t="shared" ref="H813:H824" si="57">G813*$H$798/100000</f>
        <v>0</v>
      </c>
      <c r="I813" s="185"/>
      <c r="J813" s="155"/>
      <c r="K813" s="108" t="e">
        <f t="shared" ref="K813:K824" si="58">J813/H813</f>
        <v>#DIV/0!</v>
      </c>
      <c r="L813" s="155"/>
    </row>
    <row r="814" spans="1:12" ht="18.75" x14ac:dyDescent="0.3">
      <c r="A814" s="148"/>
      <c r="B814" s="149"/>
      <c r="C814" s="150" t="str">
        <f t="shared" si="56"/>
        <v/>
      </c>
      <c r="D814" s="151"/>
      <c r="E814" s="151"/>
      <c r="F814" s="149"/>
      <c r="G814" s="149"/>
      <c r="H814" s="110">
        <f t="shared" si="57"/>
        <v>0</v>
      </c>
      <c r="I814" s="183"/>
      <c r="J814" s="156"/>
      <c r="K814" s="80" t="e">
        <f t="shared" si="58"/>
        <v>#DIV/0!</v>
      </c>
      <c r="L814" s="156"/>
    </row>
    <row r="815" spans="1:12" ht="18.75" x14ac:dyDescent="0.3">
      <c r="A815" s="152"/>
      <c r="B815" s="153"/>
      <c r="C815" s="195" t="str">
        <f t="shared" si="56"/>
        <v/>
      </c>
      <c r="D815" s="154"/>
      <c r="E815" s="154"/>
      <c r="F815" s="153"/>
      <c r="G815" s="153"/>
      <c r="H815" s="101">
        <f t="shared" si="57"/>
        <v>0</v>
      </c>
      <c r="I815" s="185"/>
      <c r="J815" s="155"/>
      <c r="K815" s="108" t="e">
        <f t="shared" si="58"/>
        <v>#DIV/0!</v>
      </c>
      <c r="L815" s="155"/>
    </row>
    <row r="816" spans="1:12" ht="18.75" x14ac:dyDescent="0.3">
      <c r="A816" s="148"/>
      <c r="B816" s="149"/>
      <c r="C816" s="150" t="str">
        <f t="shared" si="56"/>
        <v/>
      </c>
      <c r="D816" s="151"/>
      <c r="E816" s="151"/>
      <c r="F816" s="149"/>
      <c r="G816" s="149"/>
      <c r="H816" s="110">
        <f t="shared" si="57"/>
        <v>0</v>
      </c>
      <c r="I816" s="183"/>
      <c r="J816" s="156"/>
      <c r="K816" s="80" t="e">
        <f t="shared" si="58"/>
        <v>#DIV/0!</v>
      </c>
      <c r="L816" s="156"/>
    </row>
    <row r="817" spans="1:12" ht="18.75" x14ac:dyDescent="0.3">
      <c r="A817" s="152"/>
      <c r="B817" s="153"/>
      <c r="C817" s="195" t="str">
        <f t="shared" si="56"/>
        <v/>
      </c>
      <c r="D817" s="154"/>
      <c r="E817" s="154"/>
      <c r="F817" s="153"/>
      <c r="G817" s="153"/>
      <c r="H817" s="101">
        <f t="shared" si="57"/>
        <v>0</v>
      </c>
      <c r="I817" s="185"/>
      <c r="J817" s="155"/>
      <c r="K817" s="108" t="e">
        <f t="shared" si="58"/>
        <v>#DIV/0!</v>
      </c>
      <c r="L817" s="155"/>
    </row>
    <row r="818" spans="1:12" ht="18.75" x14ac:dyDescent="0.3">
      <c r="A818" s="148"/>
      <c r="B818" s="149"/>
      <c r="C818" s="150" t="str">
        <f t="shared" si="56"/>
        <v/>
      </c>
      <c r="D818" s="151"/>
      <c r="E818" s="151"/>
      <c r="F818" s="149"/>
      <c r="G818" s="149"/>
      <c r="H818" s="110">
        <f t="shared" si="57"/>
        <v>0</v>
      </c>
      <c r="I818" s="183"/>
      <c r="J818" s="156"/>
      <c r="K818" s="80" t="e">
        <f t="shared" si="58"/>
        <v>#DIV/0!</v>
      </c>
      <c r="L818" s="156"/>
    </row>
    <row r="819" spans="1:12" ht="18.75" x14ac:dyDescent="0.3">
      <c r="A819" s="152"/>
      <c r="B819" s="153"/>
      <c r="C819" s="195" t="str">
        <f t="shared" si="56"/>
        <v/>
      </c>
      <c r="D819" s="154"/>
      <c r="E819" s="154"/>
      <c r="F819" s="153"/>
      <c r="G819" s="153"/>
      <c r="H819" s="101">
        <f t="shared" si="57"/>
        <v>0</v>
      </c>
      <c r="I819" s="185"/>
      <c r="J819" s="155"/>
      <c r="K819" s="108" t="e">
        <f t="shared" si="58"/>
        <v>#DIV/0!</v>
      </c>
      <c r="L819" s="155"/>
    </row>
    <row r="820" spans="1:12" ht="18.75" x14ac:dyDescent="0.3">
      <c r="A820" s="148"/>
      <c r="B820" s="149"/>
      <c r="C820" s="150" t="str">
        <f t="shared" si="56"/>
        <v/>
      </c>
      <c r="D820" s="151"/>
      <c r="E820" s="151"/>
      <c r="F820" s="149"/>
      <c r="G820" s="149"/>
      <c r="H820" s="110">
        <f t="shared" si="57"/>
        <v>0</v>
      </c>
      <c r="I820" s="183"/>
      <c r="J820" s="156"/>
      <c r="K820" s="80" t="e">
        <f t="shared" si="58"/>
        <v>#DIV/0!</v>
      </c>
      <c r="L820" s="156"/>
    </row>
    <row r="821" spans="1:12" ht="18.75" x14ac:dyDescent="0.3">
      <c r="A821" s="152"/>
      <c r="B821" s="153"/>
      <c r="C821" s="195" t="str">
        <f t="shared" si="56"/>
        <v/>
      </c>
      <c r="D821" s="154"/>
      <c r="E821" s="154"/>
      <c r="F821" s="153"/>
      <c r="G821" s="153"/>
      <c r="H821" s="101">
        <f t="shared" si="57"/>
        <v>0</v>
      </c>
      <c r="I821" s="185"/>
      <c r="J821" s="155"/>
      <c r="K821" s="108" t="e">
        <f t="shared" si="58"/>
        <v>#DIV/0!</v>
      </c>
      <c r="L821" s="155"/>
    </row>
    <row r="822" spans="1:12" ht="18.75" x14ac:dyDescent="0.3">
      <c r="A822" s="148"/>
      <c r="B822" s="149"/>
      <c r="C822" s="150" t="str">
        <f t="shared" si="56"/>
        <v/>
      </c>
      <c r="D822" s="151"/>
      <c r="E822" s="151"/>
      <c r="F822" s="149"/>
      <c r="G822" s="149"/>
      <c r="H822" s="110">
        <f t="shared" si="57"/>
        <v>0</v>
      </c>
      <c r="I822" s="183"/>
      <c r="J822" s="156"/>
      <c r="K822" s="80" t="e">
        <f t="shared" si="58"/>
        <v>#DIV/0!</v>
      </c>
      <c r="L822" s="156"/>
    </row>
    <row r="823" spans="1:12" ht="18.75" x14ac:dyDescent="0.3">
      <c r="A823" s="152"/>
      <c r="B823" s="153"/>
      <c r="C823" s="195" t="str">
        <f t="shared" si="56"/>
        <v/>
      </c>
      <c r="D823" s="154"/>
      <c r="E823" s="154"/>
      <c r="F823" s="153"/>
      <c r="G823" s="153"/>
      <c r="H823" s="101">
        <f t="shared" si="57"/>
        <v>0</v>
      </c>
      <c r="I823" s="185"/>
      <c r="J823" s="155"/>
      <c r="K823" s="108" t="e">
        <f t="shared" si="58"/>
        <v>#DIV/0!</v>
      </c>
      <c r="L823" s="155"/>
    </row>
    <row r="824" spans="1:12" ht="18.75" x14ac:dyDescent="0.3">
      <c r="A824" s="148"/>
      <c r="B824" s="149"/>
      <c r="C824" s="150" t="str">
        <f t="shared" si="56"/>
        <v/>
      </c>
      <c r="D824" s="151"/>
      <c r="E824" s="151"/>
      <c r="F824" s="149"/>
      <c r="G824" s="149"/>
      <c r="H824" s="110">
        <f t="shared" si="57"/>
        <v>0</v>
      </c>
      <c r="I824" s="183"/>
      <c r="J824" s="156"/>
      <c r="K824" s="80" t="e">
        <f t="shared" si="58"/>
        <v>#DIV/0!</v>
      </c>
      <c r="L824" s="156"/>
    </row>
    <row r="825" spans="1:12" ht="18.75" x14ac:dyDescent="0.3">
      <c r="A825" s="90"/>
      <c r="B825" s="90"/>
      <c r="C825" s="90"/>
      <c r="D825" s="90"/>
      <c r="E825" s="301" t="str">
        <f>IF(C798="","Year 1 Total",CONCATENATE(C798, " Total"))</f>
        <v>Year 1 Total</v>
      </c>
      <c r="F825" s="302"/>
      <c r="G825" s="91">
        <f>SUM(G800:G811)</f>
        <v>0</v>
      </c>
      <c r="H825" s="91">
        <f>SUM(H800:H811)</f>
        <v>0</v>
      </c>
      <c r="I825" s="188">
        <f>SUM(I800:I811)</f>
        <v>0</v>
      </c>
      <c r="J825" s="176">
        <f>SUM(J800:J811)</f>
        <v>0</v>
      </c>
      <c r="K825" s="92"/>
      <c r="L825" s="92">
        <f t="shared" ref="L825" si="59">SUM(L800:L811)</f>
        <v>0</v>
      </c>
    </row>
    <row r="826" spans="1:12" ht="18.75" x14ac:dyDescent="0.3">
      <c r="A826" s="90"/>
      <c r="B826" s="90"/>
      <c r="C826" s="90"/>
      <c r="D826" s="90"/>
      <c r="E826" s="301" t="str">
        <f>IF(E798="","Year 2 Total",CONCATENATE(E798, " Total"))</f>
        <v>Year 2 Total</v>
      </c>
      <c r="F826" s="302"/>
      <c r="G826" s="91">
        <f>SUM(G813:G824)</f>
        <v>0</v>
      </c>
      <c r="H826" s="91">
        <f>SUM(H813:H824)</f>
        <v>0</v>
      </c>
      <c r="I826" s="188">
        <f>SUM(I813:I824)</f>
        <v>0</v>
      </c>
      <c r="J826" s="176">
        <f>SUM(J813:J824)</f>
        <v>0</v>
      </c>
      <c r="K826" s="92"/>
      <c r="L826" s="92">
        <f t="shared" ref="L826" si="60">SUM(L813:L824)</f>
        <v>0</v>
      </c>
    </row>
    <row r="827" spans="1:12" ht="18.75" x14ac:dyDescent="0.3">
      <c r="A827" s="83"/>
      <c r="B827" s="83"/>
      <c r="C827" s="83"/>
      <c r="D827" s="83"/>
      <c r="E827" s="83"/>
      <c r="F827" s="83"/>
      <c r="G827" s="83"/>
      <c r="I827" s="298" t="str">
        <f>IF(C798="", "Year 1 Average",CONCATENATE(C798, " Average"))</f>
        <v>Year 1 Average</v>
      </c>
      <c r="J827" s="299"/>
      <c r="K827" s="109" t="e">
        <f>AVERAGE(K800:K811)</f>
        <v>#DIV/0!</v>
      </c>
    </row>
    <row r="828" spans="1:12" ht="18.75" x14ac:dyDescent="0.3">
      <c r="A828" s="83"/>
      <c r="B828" s="83"/>
      <c r="C828" s="83"/>
      <c r="G828" s="83"/>
      <c r="I828" s="298" t="str">
        <f>IF(E798="", "Year 2 Average",CONCATENATE(E798, " Average"))</f>
        <v>Year 2 Average</v>
      </c>
      <c r="J828" s="299"/>
      <c r="K828" s="92" t="e">
        <f>AVERAGE(K813:K824)</f>
        <v>#DIV/0!</v>
      </c>
    </row>
    <row r="890" spans="1:12" ht="19.5" x14ac:dyDescent="0.3">
      <c r="A890" s="84" t="str">
        <f>A62</f>
        <v>Enter Building Name Above</v>
      </c>
      <c r="B890" s="85"/>
    </row>
    <row r="891" spans="1:12" ht="20.25" thickBot="1" x14ac:dyDescent="0.35">
      <c r="A891" s="85"/>
      <c r="B891" s="85"/>
    </row>
    <row r="892" spans="1:12" ht="20.25" thickBot="1" x14ac:dyDescent="0.35">
      <c r="A892" s="84" t="s">
        <v>169</v>
      </c>
      <c r="B892" s="199" t="s">
        <v>200</v>
      </c>
      <c r="C892" s="201"/>
      <c r="D892" s="200" t="s">
        <v>201</v>
      </c>
      <c r="E892" s="202"/>
      <c r="G892" s="118" t="s">
        <v>171</v>
      </c>
      <c r="H892" s="140">
        <v>1000000</v>
      </c>
    </row>
    <row r="893" spans="1:12" ht="18.75" x14ac:dyDescent="0.3">
      <c r="A893" s="86" t="s">
        <v>1</v>
      </c>
      <c r="B893" s="86" t="s">
        <v>7</v>
      </c>
      <c r="C893" s="86" t="s">
        <v>2</v>
      </c>
      <c r="D893" s="86" t="s">
        <v>3</v>
      </c>
      <c r="E893" s="86" t="s">
        <v>4</v>
      </c>
      <c r="F893" s="86" t="s">
        <v>5</v>
      </c>
      <c r="G893" s="86" t="s">
        <v>170</v>
      </c>
      <c r="H893" s="128" t="s">
        <v>12</v>
      </c>
      <c r="I893" s="86" t="s">
        <v>160</v>
      </c>
      <c r="J893" s="87" t="s">
        <v>175</v>
      </c>
      <c r="K893" s="86" t="s">
        <v>13</v>
      </c>
      <c r="L893" s="86" t="s">
        <v>151</v>
      </c>
    </row>
    <row r="894" spans="1:12" ht="18.75" x14ac:dyDescent="0.3">
      <c r="A894" s="144"/>
      <c r="B894" s="145"/>
      <c r="C894" s="146" t="str">
        <f t="shared" ref="C894:C905" si="61">IF(D894="", "", D894)</f>
        <v/>
      </c>
      <c r="D894" s="147"/>
      <c r="E894" s="147"/>
      <c r="F894" s="145"/>
      <c r="G894" s="145"/>
      <c r="H894" s="94">
        <f>G894*$H$892/100000</f>
        <v>0</v>
      </c>
      <c r="I894" s="182"/>
      <c r="J894" s="157"/>
      <c r="K894" s="79" t="e">
        <f t="shared" ref="K894:K905" si="62">J894/H894</f>
        <v>#DIV/0!</v>
      </c>
      <c r="L894" s="157"/>
    </row>
    <row r="895" spans="1:12" ht="18.75" x14ac:dyDescent="0.3">
      <c r="A895" s="148"/>
      <c r="B895" s="149"/>
      <c r="C895" s="150" t="str">
        <f t="shared" si="61"/>
        <v/>
      </c>
      <c r="D895" s="151"/>
      <c r="E895" s="151"/>
      <c r="F895" s="149"/>
      <c r="G895" s="149"/>
      <c r="H895" s="110">
        <f t="shared" ref="H895:H905" si="63">G895*$H$892/100000</f>
        <v>0</v>
      </c>
      <c r="I895" s="183"/>
      <c r="J895" s="156"/>
      <c r="K895" s="80" t="e">
        <f t="shared" si="62"/>
        <v>#DIV/0!</v>
      </c>
      <c r="L895" s="156"/>
    </row>
    <row r="896" spans="1:12" ht="18.75" x14ac:dyDescent="0.3">
      <c r="A896" s="144"/>
      <c r="B896" s="145"/>
      <c r="C896" s="146" t="str">
        <f t="shared" si="61"/>
        <v/>
      </c>
      <c r="D896" s="147"/>
      <c r="E896" s="147"/>
      <c r="F896" s="145"/>
      <c r="G896" s="145"/>
      <c r="H896" s="94">
        <f t="shared" si="63"/>
        <v>0</v>
      </c>
      <c r="I896" s="182"/>
      <c r="J896" s="157"/>
      <c r="K896" s="79" t="e">
        <f t="shared" si="62"/>
        <v>#DIV/0!</v>
      </c>
      <c r="L896" s="157"/>
    </row>
    <row r="897" spans="1:12" ht="18.75" x14ac:dyDescent="0.3">
      <c r="A897" s="148"/>
      <c r="B897" s="149"/>
      <c r="C897" s="150" t="str">
        <f t="shared" si="61"/>
        <v/>
      </c>
      <c r="D897" s="151"/>
      <c r="E897" s="151"/>
      <c r="F897" s="149"/>
      <c r="G897" s="149"/>
      <c r="H897" s="110">
        <f t="shared" si="63"/>
        <v>0</v>
      </c>
      <c r="I897" s="183"/>
      <c r="J897" s="156"/>
      <c r="K897" s="80" t="e">
        <f t="shared" si="62"/>
        <v>#DIV/0!</v>
      </c>
      <c r="L897" s="156"/>
    </row>
    <row r="898" spans="1:12" ht="18.75" x14ac:dyDescent="0.3">
      <c r="A898" s="144"/>
      <c r="B898" s="145"/>
      <c r="C898" s="146" t="str">
        <f t="shared" si="61"/>
        <v/>
      </c>
      <c r="D898" s="147"/>
      <c r="E898" s="147"/>
      <c r="F898" s="145"/>
      <c r="G898" s="145"/>
      <c r="H898" s="94">
        <f t="shared" si="63"/>
        <v>0</v>
      </c>
      <c r="I898" s="182"/>
      <c r="J898" s="157"/>
      <c r="K898" s="79" t="e">
        <f t="shared" si="62"/>
        <v>#DIV/0!</v>
      </c>
      <c r="L898" s="157"/>
    </row>
    <row r="899" spans="1:12" ht="18.75" x14ac:dyDescent="0.3">
      <c r="A899" s="148"/>
      <c r="B899" s="149"/>
      <c r="C899" s="150" t="str">
        <f t="shared" si="61"/>
        <v/>
      </c>
      <c r="D899" s="151"/>
      <c r="E899" s="151"/>
      <c r="F899" s="149"/>
      <c r="G899" s="149"/>
      <c r="H899" s="110">
        <f t="shared" si="63"/>
        <v>0</v>
      </c>
      <c r="I899" s="183"/>
      <c r="J899" s="156"/>
      <c r="K899" s="80" t="e">
        <f t="shared" si="62"/>
        <v>#DIV/0!</v>
      </c>
      <c r="L899" s="156"/>
    </row>
    <row r="900" spans="1:12" ht="18.75" x14ac:dyDescent="0.3">
      <c r="A900" s="144"/>
      <c r="B900" s="145"/>
      <c r="C900" s="146" t="str">
        <f t="shared" si="61"/>
        <v/>
      </c>
      <c r="D900" s="147"/>
      <c r="E900" s="147"/>
      <c r="F900" s="145"/>
      <c r="G900" s="145"/>
      <c r="H900" s="94">
        <f t="shared" si="63"/>
        <v>0</v>
      </c>
      <c r="I900" s="182"/>
      <c r="J900" s="157"/>
      <c r="K900" s="79" t="e">
        <f t="shared" si="62"/>
        <v>#DIV/0!</v>
      </c>
      <c r="L900" s="157"/>
    </row>
    <row r="901" spans="1:12" ht="18.75" x14ac:dyDescent="0.3">
      <c r="A901" s="148"/>
      <c r="B901" s="149"/>
      <c r="C901" s="150" t="str">
        <f t="shared" si="61"/>
        <v/>
      </c>
      <c r="D901" s="151"/>
      <c r="E901" s="151"/>
      <c r="F901" s="149"/>
      <c r="G901" s="149"/>
      <c r="H901" s="110">
        <f t="shared" si="63"/>
        <v>0</v>
      </c>
      <c r="I901" s="183"/>
      <c r="J901" s="156"/>
      <c r="K901" s="80" t="e">
        <f t="shared" si="62"/>
        <v>#DIV/0!</v>
      </c>
      <c r="L901" s="156"/>
    </row>
    <row r="902" spans="1:12" ht="18.75" x14ac:dyDescent="0.3">
      <c r="A902" s="144"/>
      <c r="B902" s="145"/>
      <c r="C902" s="146" t="str">
        <f t="shared" si="61"/>
        <v/>
      </c>
      <c r="D902" s="147"/>
      <c r="E902" s="147"/>
      <c r="F902" s="145"/>
      <c r="G902" s="145"/>
      <c r="H902" s="94">
        <f t="shared" si="63"/>
        <v>0</v>
      </c>
      <c r="I902" s="182"/>
      <c r="J902" s="157"/>
      <c r="K902" s="79" t="e">
        <f t="shared" si="62"/>
        <v>#DIV/0!</v>
      </c>
      <c r="L902" s="157"/>
    </row>
    <row r="903" spans="1:12" ht="18.75" x14ac:dyDescent="0.3">
      <c r="A903" s="148"/>
      <c r="B903" s="149"/>
      <c r="C903" s="150" t="str">
        <f t="shared" si="61"/>
        <v/>
      </c>
      <c r="D903" s="151"/>
      <c r="E903" s="151"/>
      <c r="F903" s="149"/>
      <c r="G903" s="149"/>
      <c r="H903" s="110">
        <f t="shared" si="63"/>
        <v>0</v>
      </c>
      <c r="I903" s="183"/>
      <c r="J903" s="156"/>
      <c r="K903" s="80" t="e">
        <f t="shared" si="62"/>
        <v>#DIV/0!</v>
      </c>
      <c r="L903" s="156"/>
    </row>
    <row r="904" spans="1:12" ht="18.75" x14ac:dyDescent="0.3">
      <c r="A904" s="144"/>
      <c r="B904" s="145"/>
      <c r="C904" s="146" t="str">
        <f t="shared" si="61"/>
        <v/>
      </c>
      <c r="D904" s="147"/>
      <c r="E904" s="147"/>
      <c r="F904" s="145"/>
      <c r="G904" s="145"/>
      <c r="H904" s="94">
        <f t="shared" si="63"/>
        <v>0</v>
      </c>
      <c r="I904" s="182"/>
      <c r="J904" s="157"/>
      <c r="K904" s="79" t="e">
        <f t="shared" si="62"/>
        <v>#DIV/0!</v>
      </c>
      <c r="L904" s="157"/>
    </row>
    <row r="905" spans="1:12" ht="18.75" x14ac:dyDescent="0.3">
      <c r="A905" s="148"/>
      <c r="B905" s="149"/>
      <c r="C905" s="150" t="str">
        <f t="shared" si="61"/>
        <v/>
      </c>
      <c r="D905" s="151"/>
      <c r="E905" s="151"/>
      <c r="F905" s="149"/>
      <c r="G905" s="149"/>
      <c r="H905" s="110">
        <f t="shared" si="63"/>
        <v>0</v>
      </c>
      <c r="I905" s="183"/>
      <c r="J905" s="156"/>
      <c r="K905" s="80" t="e">
        <f t="shared" si="62"/>
        <v>#DIV/0!</v>
      </c>
      <c r="L905" s="156"/>
    </row>
    <row r="906" spans="1:12" ht="18.75" x14ac:dyDescent="0.3">
      <c r="A906" s="96"/>
      <c r="B906" s="97"/>
      <c r="C906" s="98"/>
      <c r="D906" s="99"/>
      <c r="E906" s="99"/>
      <c r="F906" s="97"/>
      <c r="G906" s="97"/>
      <c r="H906" s="97"/>
      <c r="I906" s="184"/>
      <c r="J906" s="100"/>
      <c r="K906" s="23"/>
      <c r="L906" s="21"/>
    </row>
    <row r="907" spans="1:12" ht="18.75" x14ac:dyDescent="0.3">
      <c r="A907" s="152"/>
      <c r="B907" s="153"/>
      <c r="C907" s="195" t="str">
        <f t="shared" ref="C907:C918" si="64">IF(D907="", "", D907)</f>
        <v/>
      </c>
      <c r="D907" s="154"/>
      <c r="E907" s="154"/>
      <c r="F907" s="153"/>
      <c r="G907" s="153"/>
      <c r="H907" s="101">
        <f>G907*$H$892/100000</f>
        <v>0</v>
      </c>
      <c r="I907" s="185"/>
      <c r="J907" s="155"/>
      <c r="K907" s="108" t="e">
        <f t="shared" ref="K907:K918" si="65">J907/H907</f>
        <v>#DIV/0!</v>
      </c>
      <c r="L907" s="155"/>
    </row>
    <row r="908" spans="1:12" ht="18.75" x14ac:dyDescent="0.3">
      <c r="A908" s="148"/>
      <c r="B908" s="149"/>
      <c r="C908" s="150" t="str">
        <f t="shared" si="64"/>
        <v/>
      </c>
      <c r="D908" s="151"/>
      <c r="E908" s="151"/>
      <c r="F908" s="149"/>
      <c r="G908" s="149"/>
      <c r="H908" s="110">
        <f t="shared" ref="H908:H918" si="66">G908*$H$892/100000</f>
        <v>0</v>
      </c>
      <c r="I908" s="183"/>
      <c r="J908" s="156"/>
      <c r="K908" s="80" t="e">
        <f t="shared" si="65"/>
        <v>#DIV/0!</v>
      </c>
      <c r="L908" s="156"/>
    </row>
    <row r="909" spans="1:12" ht="18.75" x14ac:dyDescent="0.3">
      <c r="A909" s="152"/>
      <c r="B909" s="153"/>
      <c r="C909" s="195" t="str">
        <f t="shared" si="64"/>
        <v/>
      </c>
      <c r="D909" s="154"/>
      <c r="E909" s="154"/>
      <c r="F909" s="153"/>
      <c r="G909" s="153"/>
      <c r="H909" s="101">
        <f t="shared" si="66"/>
        <v>0</v>
      </c>
      <c r="I909" s="185"/>
      <c r="J909" s="155"/>
      <c r="K909" s="108" t="e">
        <f t="shared" si="65"/>
        <v>#DIV/0!</v>
      </c>
      <c r="L909" s="155"/>
    </row>
    <row r="910" spans="1:12" ht="18.75" x14ac:dyDescent="0.3">
      <c r="A910" s="148"/>
      <c r="B910" s="149"/>
      <c r="C910" s="150" t="str">
        <f t="shared" si="64"/>
        <v/>
      </c>
      <c r="D910" s="151"/>
      <c r="E910" s="151"/>
      <c r="F910" s="149"/>
      <c r="G910" s="149"/>
      <c r="H910" s="110">
        <f t="shared" si="66"/>
        <v>0</v>
      </c>
      <c r="I910" s="183"/>
      <c r="J910" s="156"/>
      <c r="K910" s="80" t="e">
        <f t="shared" si="65"/>
        <v>#DIV/0!</v>
      </c>
      <c r="L910" s="156"/>
    </row>
    <row r="911" spans="1:12" ht="18.75" x14ac:dyDescent="0.3">
      <c r="A911" s="152"/>
      <c r="B911" s="153"/>
      <c r="C911" s="195" t="str">
        <f t="shared" si="64"/>
        <v/>
      </c>
      <c r="D911" s="154"/>
      <c r="E911" s="154"/>
      <c r="F911" s="153"/>
      <c r="G911" s="153"/>
      <c r="H911" s="101">
        <f t="shared" si="66"/>
        <v>0</v>
      </c>
      <c r="I911" s="185"/>
      <c r="J911" s="155"/>
      <c r="K911" s="108" t="e">
        <f t="shared" si="65"/>
        <v>#DIV/0!</v>
      </c>
      <c r="L911" s="155"/>
    </row>
    <row r="912" spans="1:12" ht="18.75" x14ac:dyDescent="0.3">
      <c r="A912" s="148"/>
      <c r="B912" s="149"/>
      <c r="C912" s="150" t="str">
        <f t="shared" si="64"/>
        <v/>
      </c>
      <c r="D912" s="151"/>
      <c r="E912" s="151"/>
      <c r="F912" s="149"/>
      <c r="G912" s="149"/>
      <c r="H912" s="110">
        <f t="shared" si="66"/>
        <v>0</v>
      </c>
      <c r="I912" s="183"/>
      <c r="J912" s="156"/>
      <c r="K912" s="80" t="e">
        <f t="shared" si="65"/>
        <v>#DIV/0!</v>
      </c>
      <c r="L912" s="156"/>
    </row>
    <row r="913" spans="1:12" ht="18.75" x14ac:dyDescent="0.3">
      <c r="A913" s="152"/>
      <c r="B913" s="153"/>
      <c r="C913" s="195" t="str">
        <f t="shared" si="64"/>
        <v/>
      </c>
      <c r="D913" s="154"/>
      <c r="E913" s="154"/>
      <c r="F913" s="153"/>
      <c r="G913" s="153"/>
      <c r="H913" s="101">
        <f t="shared" si="66"/>
        <v>0</v>
      </c>
      <c r="I913" s="185"/>
      <c r="J913" s="155"/>
      <c r="K913" s="108" t="e">
        <f t="shared" si="65"/>
        <v>#DIV/0!</v>
      </c>
      <c r="L913" s="155"/>
    </row>
    <row r="914" spans="1:12" ht="18.75" x14ac:dyDescent="0.3">
      <c r="A914" s="148"/>
      <c r="B914" s="149"/>
      <c r="C914" s="150" t="str">
        <f t="shared" si="64"/>
        <v/>
      </c>
      <c r="D914" s="151"/>
      <c r="E914" s="151"/>
      <c r="F914" s="149"/>
      <c r="G914" s="149"/>
      <c r="H914" s="110">
        <f t="shared" si="66"/>
        <v>0</v>
      </c>
      <c r="I914" s="183"/>
      <c r="J914" s="156"/>
      <c r="K914" s="80" t="e">
        <f t="shared" si="65"/>
        <v>#DIV/0!</v>
      </c>
      <c r="L914" s="156"/>
    </row>
    <row r="915" spans="1:12" ht="18.75" x14ac:dyDescent="0.3">
      <c r="A915" s="152"/>
      <c r="B915" s="153"/>
      <c r="C915" s="195" t="str">
        <f t="shared" si="64"/>
        <v/>
      </c>
      <c r="D915" s="154"/>
      <c r="E915" s="154"/>
      <c r="F915" s="153"/>
      <c r="G915" s="153"/>
      <c r="H915" s="101">
        <f t="shared" si="66"/>
        <v>0</v>
      </c>
      <c r="I915" s="185"/>
      <c r="J915" s="155"/>
      <c r="K915" s="108" t="e">
        <f t="shared" si="65"/>
        <v>#DIV/0!</v>
      </c>
      <c r="L915" s="155"/>
    </row>
    <row r="916" spans="1:12" ht="18.75" x14ac:dyDescent="0.3">
      <c r="A916" s="148"/>
      <c r="B916" s="149"/>
      <c r="C916" s="150" t="str">
        <f t="shared" si="64"/>
        <v/>
      </c>
      <c r="D916" s="151"/>
      <c r="E916" s="151"/>
      <c r="F916" s="149"/>
      <c r="G916" s="149"/>
      <c r="H916" s="110">
        <f t="shared" si="66"/>
        <v>0</v>
      </c>
      <c r="I916" s="183"/>
      <c r="J916" s="156"/>
      <c r="K916" s="80" t="e">
        <f t="shared" si="65"/>
        <v>#DIV/0!</v>
      </c>
      <c r="L916" s="156"/>
    </row>
    <row r="917" spans="1:12" ht="18.75" x14ac:dyDescent="0.3">
      <c r="A917" s="152"/>
      <c r="B917" s="153"/>
      <c r="C917" s="195" t="str">
        <f t="shared" si="64"/>
        <v/>
      </c>
      <c r="D917" s="154"/>
      <c r="E917" s="154"/>
      <c r="F917" s="153"/>
      <c r="G917" s="153"/>
      <c r="H917" s="101">
        <f t="shared" si="66"/>
        <v>0</v>
      </c>
      <c r="I917" s="185"/>
      <c r="J917" s="155"/>
      <c r="K917" s="108" t="e">
        <f t="shared" si="65"/>
        <v>#DIV/0!</v>
      </c>
      <c r="L917" s="155"/>
    </row>
    <row r="918" spans="1:12" ht="18.75" x14ac:dyDescent="0.3">
      <c r="A918" s="148"/>
      <c r="B918" s="149"/>
      <c r="C918" s="150" t="str">
        <f t="shared" si="64"/>
        <v/>
      </c>
      <c r="D918" s="151"/>
      <c r="E918" s="151"/>
      <c r="F918" s="149"/>
      <c r="G918" s="149"/>
      <c r="H918" s="110">
        <f t="shared" si="66"/>
        <v>0</v>
      </c>
      <c r="I918" s="183"/>
      <c r="J918" s="156"/>
      <c r="K918" s="80" t="e">
        <f t="shared" si="65"/>
        <v>#DIV/0!</v>
      </c>
      <c r="L918" s="156"/>
    </row>
    <row r="919" spans="1:12" ht="18.75" x14ac:dyDescent="0.3">
      <c r="A919" s="90"/>
      <c r="B919" s="90"/>
      <c r="C919" s="90"/>
      <c r="D919" s="90"/>
      <c r="E919" s="301" t="str">
        <f>IF(C892="","Year 1 Total",CONCATENATE(C892, " Total"))</f>
        <v>Year 1 Total</v>
      </c>
      <c r="F919" s="302"/>
      <c r="G919" s="91">
        <f>SUM(G894:G905)</f>
        <v>0</v>
      </c>
      <c r="H919" s="91">
        <f>SUM(H894:H905)</f>
        <v>0</v>
      </c>
      <c r="I919" s="188">
        <f>SUM(I894:I905)</f>
        <v>0</v>
      </c>
      <c r="J919" s="176">
        <f>SUM(J894:J905)</f>
        <v>0</v>
      </c>
      <c r="K919" s="92"/>
      <c r="L919" s="92">
        <f t="shared" ref="L919" si="67">SUM(L894:L905)</f>
        <v>0</v>
      </c>
    </row>
    <row r="920" spans="1:12" ht="18.75" x14ac:dyDescent="0.3">
      <c r="A920" s="90"/>
      <c r="B920" s="90"/>
      <c r="C920" s="90"/>
      <c r="D920" s="90"/>
      <c r="E920" s="301" t="str">
        <f>IF(E892="","Year 2 Total",CONCATENATE(E892, " Total"))</f>
        <v>Year 2 Total</v>
      </c>
      <c r="F920" s="302"/>
      <c r="G920" s="91">
        <f>SUM(G907:G918)</f>
        <v>0</v>
      </c>
      <c r="H920" s="91">
        <f>SUM(H907:H918)</f>
        <v>0</v>
      </c>
      <c r="I920" s="188">
        <f>SUM(I907:I918)</f>
        <v>0</v>
      </c>
      <c r="J920" s="176">
        <f>SUM(J907:J918)</f>
        <v>0</v>
      </c>
      <c r="K920" s="92"/>
      <c r="L920" s="92">
        <f t="shared" ref="L920" si="68">SUM(L907:L918)</f>
        <v>0</v>
      </c>
    </row>
    <row r="921" spans="1:12" ht="18.75" x14ac:dyDescent="0.3">
      <c r="A921" s="83"/>
      <c r="B921" s="83"/>
      <c r="C921" s="83"/>
      <c r="D921" s="83"/>
      <c r="E921" s="83"/>
      <c r="F921" s="83"/>
      <c r="G921" s="83"/>
      <c r="I921" s="298" t="str">
        <f>IF(C892="", "Year 1 Average",CONCATENATE(C892, " Average"))</f>
        <v>Year 1 Average</v>
      </c>
      <c r="J921" s="299"/>
      <c r="K921" s="109" t="e">
        <f>AVERAGE(K894:K905)</f>
        <v>#DIV/0!</v>
      </c>
    </row>
    <row r="922" spans="1:12" ht="18.75" x14ac:dyDescent="0.3">
      <c r="A922" s="83"/>
      <c r="B922" s="83"/>
      <c r="C922" s="83"/>
      <c r="G922" s="83"/>
      <c r="I922" s="298" t="str">
        <f>IF(E892="", "Year 2 Average",CONCATENATE(E892, " Average"))</f>
        <v>Year 2 Average</v>
      </c>
      <c r="J922" s="299"/>
      <c r="K922" s="92" t="e">
        <f>AVERAGE(K907:K918)</f>
        <v>#DIV/0!</v>
      </c>
    </row>
    <row r="984" spans="1:12" ht="19.5" x14ac:dyDescent="0.3">
      <c r="A984" s="84" t="str">
        <f>A62</f>
        <v>Enter Building Name Above</v>
      </c>
      <c r="B984" s="85"/>
    </row>
    <row r="985" spans="1:12" ht="20.25" thickBot="1" x14ac:dyDescent="0.35">
      <c r="A985" s="85"/>
      <c r="B985" s="85"/>
    </row>
    <row r="986" spans="1:12" ht="20.25" thickBot="1" x14ac:dyDescent="0.35">
      <c r="A986" s="84" t="s">
        <v>173</v>
      </c>
      <c r="B986" s="199" t="s">
        <v>200</v>
      </c>
      <c r="C986" s="201"/>
      <c r="D986" s="200" t="s">
        <v>201</v>
      </c>
      <c r="E986" s="202"/>
      <c r="G986" s="118" t="s">
        <v>172</v>
      </c>
      <c r="H986" s="140">
        <v>1</v>
      </c>
    </row>
    <row r="987" spans="1:12" ht="18.75" x14ac:dyDescent="0.3">
      <c r="A987" s="86" t="s">
        <v>1</v>
      </c>
      <c r="B987" s="86" t="s">
        <v>7</v>
      </c>
      <c r="C987" s="86" t="s">
        <v>2</v>
      </c>
      <c r="D987" s="86" t="s">
        <v>3</v>
      </c>
      <c r="E987" s="86" t="s">
        <v>4</v>
      </c>
      <c r="F987" s="86" t="s">
        <v>5</v>
      </c>
      <c r="G987" s="86" t="s">
        <v>170</v>
      </c>
      <c r="H987" s="128" t="s">
        <v>12</v>
      </c>
      <c r="I987" s="86" t="s">
        <v>160</v>
      </c>
      <c r="J987" s="87" t="s">
        <v>174</v>
      </c>
      <c r="K987" s="86" t="s">
        <v>13</v>
      </c>
      <c r="L987" s="86" t="s">
        <v>151</v>
      </c>
    </row>
    <row r="988" spans="1:12" ht="18.75" x14ac:dyDescent="0.3">
      <c r="A988" s="144"/>
      <c r="B988" s="145"/>
      <c r="C988" s="146" t="str">
        <f t="shared" ref="C988:C999" si="69">IF(D988="", "", D988)</f>
        <v/>
      </c>
      <c r="D988" s="147"/>
      <c r="E988" s="147"/>
      <c r="F988" s="145"/>
      <c r="G988" s="145"/>
      <c r="H988" s="94">
        <f t="shared" ref="H988:H999" si="70">G988*$H$986/100000</f>
        <v>0</v>
      </c>
      <c r="I988" s="182"/>
      <c r="J988" s="157"/>
      <c r="K988" s="79" t="e">
        <f t="shared" ref="K988:K999" si="71">J988/H988</f>
        <v>#DIV/0!</v>
      </c>
      <c r="L988" s="157"/>
    </row>
    <row r="989" spans="1:12" ht="18.75" x14ac:dyDescent="0.3">
      <c r="A989" s="148"/>
      <c r="B989" s="149"/>
      <c r="C989" s="150" t="str">
        <f t="shared" si="69"/>
        <v/>
      </c>
      <c r="D989" s="151"/>
      <c r="E989" s="151"/>
      <c r="F989" s="149"/>
      <c r="G989" s="149"/>
      <c r="H989" s="110">
        <f t="shared" si="70"/>
        <v>0</v>
      </c>
      <c r="I989" s="183"/>
      <c r="J989" s="156"/>
      <c r="K989" s="80" t="e">
        <f t="shared" si="71"/>
        <v>#DIV/0!</v>
      </c>
      <c r="L989" s="156"/>
    </row>
    <row r="990" spans="1:12" ht="18.75" x14ac:dyDescent="0.3">
      <c r="A990" s="144"/>
      <c r="B990" s="145"/>
      <c r="C990" s="146" t="str">
        <f t="shared" si="69"/>
        <v/>
      </c>
      <c r="D990" s="147"/>
      <c r="E990" s="147"/>
      <c r="F990" s="145"/>
      <c r="G990" s="145"/>
      <c r="H990" s="94">
        <f t="shared" si="70"/>
        <v>0</v>
      </c>
      <c r="I990" s="182"/>
      <c r="J990" s="157"/>
      <c r="K990" s="79" t="e">
        <f t="shared" si="71"/>
        <v>#DIV/0!</v>
      </c>
      <c r="L990" s="157"/>
    </row>
    <row r="991" spans="1:12" ht="18.75" x14ac:dyDescent="0.3">
      <c r="A991" s="148"/>
      <c r="B991" s="149"/>
      <c r="C991" s="150" t="str">
        <f t="shared" si="69"/>
        <v/>
      </c>
      <c r="D991" s="151"/>
      <c r="E991" s="151"/>
      <c r="F991" s="149"/>
      <c r="G991" s="149"/>
      <c r="H991" s="110">
        <f t="shared" si="70"/>
        <v>0</v>
      </c>
      <c r="I991" s="183"/>
      <c r="J991" s="156"/>
      <c r="K991" s="80" t="e">
        <f t="shared" si="71"/>
        <v>#DIV/0!</v>
      </c>
      <c r="L991" s="156"/>
    </row>
    <row r="992" spans="1:12" ht="18.75" x14ac:dyDescent="0.3">
      <c r="A992" s="144"/>
      <c r="B992" s="145"/>
      <c r="C992" s="146" t="str">
        <f t="shared" si="69"/>
        <v/>
      </c>
      <c r="D992" s="147"/>
      <c r="E992" s="147"/>
      <c r="F992" s="145"/>
      <c r="G992" s="145"/>
      <c r="H992" s="94">
        <f t="shared" si="70"/>
        <v>0</v>
      </c>
      <c r="I992" s="182"/>
      <c r="J992" s="157"/>
      <c r="K992" s="79" t="e">
        <f t="shared" si="71"/>
        <v>#DIV/0!</v>
      </c>
      <c r="L992" s="157"/>
    </row>
    <row r="993" spans="1:12" ht="18.75" x14ac:dyDescent="0.3">
      <c r="A993" s="148"/>
      <c r="B993" s="149"/>
      <c r="C993" s="150" t="str">
        <f t="shared" si="69"/>
        <v/>
      </c>
      <c r="D993" s="151"/>
      <c r="E993" s="151"/>
      <c r="F993" s="149"/>
      <c r="G993" s="149"/>
      <c r="H993" s="110">
        <f t="shared" si="70"/>
        <v>0</v>
      </c>
      <c r="I993" s="183"/>
      <c r="J993" s="156"/>
      <c r="K993" s="80" t="e">
        <f t="shared" si="71"/>
        <v>#DIV/0!</v>
      </c>
      <c r="L993" s="156"/>
    </row>
    <row r="994" spans="1:12" ht="18.75" x14ac:dyDescent="0.3">
      <c r="A994" s="144"/>
      <c r="B994" s="145"/>
      <c r="C994" s="146" t="str">
        <f t="shared" si="69"/>
        <v/>
      </c>
      <c r="D994" s="147"/>
      <c r="E994" s="147"/>
      <c r="F994" s="145"/>
      <c r="G994" s="145"/>
      <c r="H994" s="94">
        <f t="shared" si="70"/>
        <v>0</v>
      </c>
      <c r="I994" s="182"/>
      <c r="J994" s="157"/>
      <c r="K994" s="79" t="e">
        <f t="shared" si="71"/>
        <v>#DIV/0!</v>
      </c>
      <c r="L994" s="157"/>
    </row>
    <row r="995" spans="1:12" ht="18.75" x14ac:dyDescent="0.3">
      <c r="A995" s="148"/>
      <c r="B995" s="149"/>
      <c r="C995" s="150" t="str">
        <f t="shared" si="69"/>
        <v/>
      </c>
      <c r="D995" s="151"/>
      <c r="E995" s="151"/>
      <c r="F995" s="149"/>
      <c r="G995" s="149"/>
      <c r="H995" s="110">
        <f t="shared" si="70"/>
        <v>0</v>
      </c>
      <c r="I995" s="183"/>
      <c r="J995" s="156"/>
      <c r="K995" s="80" t="e">
        <f t="shared" si="71"/>
        <v>#DIV/0!</v>
      </c>
      <c r="L995" s="156"/>
    </row>
    <row r="996" spans="1:12" ht="18.75" x14ac:dyDescent="0.3">
      <c r="A996" s="144"/>
      <c r="B996" s="145"/>
      <c r="C996" s="146" t="str">
        <f t="shared" si="69"/>
        <v/>
      </c>
      <c r="D996" s="147"/>
      <c r="E996" s="147"/>
      <c r="F996" s="145"/>
      <c r="G996" s="145"/>
      <c r="H996" s="94">
        <f t="shared" si="70"/>
        <v>0</v>
      </c>
      <c r="I996" s="182"/>
      <c r="J996" s="157"/>
      <c r="K996" s="79" t="e">
        <f t="shared" si="71"/>
        <v>#DIV/0!</v>
      </c>
      <c r="L996" s="157"/>
    </row>
    <row r="997" spans="1:12" ht="18.75" x14ac:dyDescent="0.3">
      <c r="A997" s="148"/>
      <c r="B997" s="149"/>
      <c r="C997" s="150" t="str">
        <f t="shared" si="69"/>
        <v/>
      </c>
      <c r="D997" s="151"/>
      <c r="E997" s="151"/>
      <c r="F997" s="149"/>
      <c r="G997" s="149"/>
      <c r="H997" s="110">
        <f t="shared" si="70"/>
        <v>0</v>
      </c>
      <c r="I997" s="183"/>
      <c r="J997" s="156"/>
      <c r="K997" s="80" t="e">
        <f t="shared" si="71"/>
        <v>#DIV/0!</v>
      </c>
      <c r="L997" s="156"/>
    </row>
    <row r="998" spans="1:12" ht="18.75" x14ac:dyDescent="0.3">
      <c r="A998" s="144"/>
      <c r="B998" s="145"/>
      <c r="C998" s="146" t="str">
        <f t="shared" si="69"/>
        <v/>
      </c>
      <c r="D998" s="147"/>
      <c r="E998" s="147"/>
      <c r="F998" s="145"/>
      <c r="G998" s="145"/>
      <c r="H998" s="94">
        <f t="shared" si="70"/>
        <v>0</v>
      </c>
      <c r="I998" s="182"/>
      <c r="J998" s="157"/>
      <c r="K998" s="79" t="e">
        <f t="shared" si="71"/>
        <v>#DIV/0!</v>
      </c>
      <c r="L998" s="157"/>
    </row>
    <row r="999" spans="1:12" ht="18.75" x14ac:dyDescent="0.3">
      <c r="A999" s="148"/>
      <c r="B999" s="149"/>
      <c r="C999" s="150" t="str">
        <f t="shared" si="69"/>
        <v/>
      </c>
      <c r="D999" s="151"/>
      <c r="E999" s="151"/>
      <c r="F999" s="149"/>
      <c r="G999" s="149"/>
      <c r="H999" s="110">
        <f t="shared" si="70"/>
        <v>0</v>
      </c>
      <c r="I999" s="183"/>
      <c r="J999" s="156"/>
      <c r="K999" s="80" t="e">
        <f t="shared" si="71"/>
        <v>#DIV/0!</v>
      </c>
      <c r="L999" s="156"/>
    </row>
    <row r="1000" spans="1:12" ht="18.75" x14ac:dyDescent="0.3">
      <c r="A1000" s="96"/>
      <c r="B1000" s="97"/>
      <c r="C1000" s="98"/>
      <c r="D1000" s="99"/>
      <c r="E1000" s="99"/>
      <c r="F1000" s="97"/>
      <c r="G1000" s="97"/>
      <c r="H1000" s="97"/>
      <c r="I1000" s="184"/>
      <c r="J1000" s="100"/>
      <c r="K1000" s="23"/>
      <c r="L1000" s="21"/>
    </row>
    <row r="1001" spans="1:12" ht="18.75" x14ac:dyDescent="0.3">
      <c r="A1001" s="152"/>
      <c r="B1001" s="153"/>
      <c r="C1001" s="195" t="str">
        <f t="shared" ref="C1001:C1012" si="72">IF(D1001="", "", D1001)</f>
        <v/>
      </c>
      <c r="D1001" s="154"/>
      <c r="E1001" s="154"/>
      <c r="F1001" s="153"/>
      <c r="G1001" s="153"/>
      <c r="H1001" s="101">
        <f t="shared" ref="H1001:H1012" si="73">G1001*$H$986/100000</f>
        <v>0</v>
      </c>
      <c r="I1001" s="185"/>
      <c r="J1001" s="155"/>
      <c r="K1001" s="108" t="e">
        <f t="shared" ref="K1001:K1012" si="74">J1001/H1001</f>
        <v>#DIV/0!</v>
      </c>
      <c r="L1001" s="155"/>
    </row>
    <row r="1002" spans="1:12" ht="18.75" x14ac:dyDescent="0.3">
      <c r="A1002" s="148"/>
      <c r="B1002" s="149"/>
      <c r="C1002" s="150" t="str">
        <f t="shared" si="72"/>
        <v/>
      </c>
      <c r="D1002" s="151"/>
      <c r="E1002" s="151"/>
      <c r="F1002" s="149"/>
      <c r="G1002" s="149"/>
      <c r="H1002" s="110">
        <f t="shared" si="73"/>
        <v>0</v>
      </c>
      <c r="I1002" s="183"/>
      <c r="J1002" s="156"/>
      <c r="K1002" s="80" t="e">
        <f t="shared" si="74"/>
        <v>#DIV/0!</v>
      </c>
      <c r="L1002" s="156"/>
    </row>
    <row r="1003" spans="1:12" ht="18.75" x14ac:dyDescent="0.3">
      <c r="A1003" s="152"/>
      <c r="B1003" s="153"/>
      <c r="C1003" s="195" t="str">
        <f t="shared" si="72"/>
        <v/>
      </c>
      <c r="D1003" s="154"/>
      <c r="E1003" s="154"/>
      <c r="F1003" s="153"/>
      <c r="G1003" s="153"/>
      <c r="H1003" s="101">
        <f t="shared" si="73"/>
        <v>0</v>
      </c>
      <c r="I1003" s="185"/>
      <c r="J1003" s="155"/>
      <c r="K1003" s="108" t="e">
        <f t="shared" si="74"/>
        <v>#DIV/0!</v>
      </c>
      <c r="L1003" s="155"/>
    </row>
    <row r="1004" spans="1:12" ht="18.75" x14ac:dyDescent="0.3">
      <c r="A1004" s="148"/>
      <c r="B1004" s="149"/>
      <c r="C1004" s="150" t="str">
        <f t="shared" si="72"/>
        <v/>
      </c>
      <c r="D1004" s="151"/>
      <c r="E1004" s="151"/>
      <c r="F1004" s="149"/>
      <c r="G1004" s="149"/>
      <c r="H1004" s="110">
        <f t="shared" si="73"/>
        <v>0</v>
      </c>
      <c r="I1004" s="183"/>
      <c r="J1004" s="156"/>
      <c r="K1004" s="80" t="e">
        <f t="shared" si="74"/>
        <v>#DIV/0!</v>
      </c>
      <c r="L1004" s="156"/>
    </row>
    <row r="1005" spans="1:12" ht="18.75" x14ac:dyDescent="0.3">
      <c r="A1005" s="152"/>
      <c r="B1005" s="153"/>
      <c r="C1005" s="195" t="str">
        <f t="shared" si="72"/>
        <v/>
      </c>
      <c r="D1005" s="154"/>
      <c r="E1005" s="154"/>
      <c r="F1005" s="153"/>
      <c r="G1005" s="153"/>
      <c r="H1005" s="101">
        <f t="shared" si="73"/>
        <v>0</v>
      </c>
      <c r="I1005" s="185"/>
      <c r="J1005" s="155"/>
      <c r="K1005" s="108" t="e">
        <f t="shared" si="74"/>
        <v>#DIV/0!</v>
      </c>
      <c r="L1005" s="155"/>
    </row>
    <row r="1006" spans="1:12" ht="18.75" x14ac:dyDescent="0.3">
      <c r="A1006" s="148"/>
      <c r="B1006" s="149"/>
      <c r="C1006" s="150" t="str">
        <f t="shared" si="72"/>
        <v/>
      </c>
      <c r="D1006" s="151"/>
      <c r="E1006" s="151"/>
      <c r="F1006" s="149"/>
      <c r="G1006" s="149"/>
      <c r="H1006" s="110">
        <f t="shared" si="73"/>
        <v>0</v>
      </c>
      <c r="I1006" s="183"/>
      <c r="J1006" s="156"/>
      <c r="K1006" s="80" t="e">
        <f t="shared" si="74"/>
        <v>#DIV/0!</v>
      </c>
      <c r="L1006" s="156"/>
    </row>
    <row r="1007" spans="1:12" ht="18.75" x14ac:dyDescent="0.3">
      <c r="A1007" s="152"/>
      <c r="B1007" s="153"/>
      <c r="C1007" s="195" t="str">
        <f t="shared" si="72"/>
        <v/>
      </c>
      <c r="D1007" s="154"/>
      <c r="E1007" s="154"/>
      <c r="F1007" s="153"/>
      <c r="G1007" s="153"/>
      <c r="H1007" s="101">
        <f t="shared" si="73"/>
        <v>0</v>
      </c>
      <c r="I1007" s="185"/>
      <c r="J1007" s="155"/>
      <c r="K1007" s="108" t="e">
        <f t="shared" si="74"/>
        <v>#DIV/0!</v>
      </c>
      <c r="L1007" s="155"/>
    </row>
    <row r="1008" spans="1:12" ht="18.75" x14ac:dyDescent="0.3">
      <c r="A1008" s="148"/>
      <c r="B1008" s="149"/>
      <c r="C1008" s="150" t="str">
        <f t="shared" si="72"/>
        <v/>
      </c>
      <c r="D1008" s="151"/>
      <c r="E1008" s="151"/>
      <c r="F1008" s="149"/>
      <c r="G1008" s="149"/>
      <c r="H1008" s="110">
        <f t="shared" si="73"/>
        <v>0</v>
      </c>
      <c r="I1008" s="183"/>
      <c r="J1008" s="156"/>
      <c r="K1008" s="80" t="e">
        <f t="shared" si="74"/>
        <v>#DIV/0!</v>
      </c>
      <c r="L1008" s="156"/>
    </row>
    <row r="1009" spans="1:12" ht="18.75" x14ac:dyDescent="0.3">
      <c r="A1009" s="152"/>
      <c r="B1009" s="153"/>
      <c r="C1009" s="195" t="str">
        <f t="shared" si="72"/>
        <v/>
      </c>
      <c r="D1009" s="154"/>
      <c r="E1009" s="154"/>
      <c r="F1009" s="153"/>
      <c r="G1009" s="153"/>
      <c r="H1009" s="101">
        <f t="shared" si="73"/>
        <v>0</v>
      </c>
      <c r="I1009" s="185"/>
      <c r="J1009" s="155"/>
      <c r="K1009" s="108" t="e">
        <f t="shared" si="74"/>
        <v>#DIV/0!</v>
      </c>
      <c r="L1009" s="155"/>
    </row>
    <row r="1010" spans="1:12" ht="18.75" x14ac:dyDescent="0.3">
      <c r="A1010" s="148"/>
      <c r="B1010" s="149"/>
      <c r="C1010" s="150" t="str">
        <f t="shared" si="72"/>
        <v/>
      </c>
      <c r="D1010" s="151"/>
      <c r="E1010" s="151"/>
      <c r="F1010" s="149"/>
      <c r="G1010" s="149"/>
      <c r="H1010" s="110">
        <f t="shared" si="73"/>
        <v>0</v>
      </c>
      <c r="I1010" s="183"/>
      <c r="J1010" s="156"/>
      <c r="K1010" s="80" t="e">
        <f t="shared" si="74"/>
        <v>#DIV/0!</v>
      </c>
      <c r="L1010" s="156"/>
    </row>
    <row r="1011" spans="1:12" ht="18.75" x14ac:dyDescent="0.3">
      <c r="A1011" s="152"/>
      <c r="B1011" s="153"/>
      <c r="C1011" s="195" t="str">
        <f t="shared" si="72"/>
        <v/>
      </c>
      <c r="D1011" s="154"/>
      <c r="E1011" s="154"/>
      <c r="F1011" s="153"/>
      <c r="G1011" s="153"/>
      <c r="H1011" s="101">
        <f t="shared" si="73"/>
        <v>0</v>
      </c>
      <c r="I1011" s="185"/>
      <c r="J1011" s="155"/>
      <c r="K1011" s="108" t="e">
        <f t="shared" si="74"/>
        <v>#DIV/0!</v>
      </c>
      <c r="L1011" s="155"/>
    </row>
    <row r="1012" spans="1:12" ht="18.75" x14ac:dyDescent="0.3">
      <c r="A1012" s="148"/>
      <c r="B1012" s="149"/>
      <c r="C1012" s="150" t="str">
        <f t="shared" si="72"/>
        <v/>
      </c>
      <c r="D1012" s="151"/>
      <c r="E1012" s="151"/>
      <c r="F1012" s="149"/>
      <c r="G1012" s="149"/>
      <c r="H1012" s="110">
        <f t="shared" si="73"/>
        <v>0</v>
      </c>
      <c r="I1012" s="183"/>
      <c r="J1012" s="156"/>
      <c r="K1012" s="80" t="e">
        <f t="shared" si="74"/>
        <v>#DIV/0!</v>
      </c>
      <c r="L1012" s="156"/>
    </row>
    <row r="1013" spans="1:12" ht="18.75" x14ac:dyDescent="0.3">
      <c r="A1013" s="90"/>
      <c r="B1013" s="90"/>
      <c r="C1013" s="90"/>
      <c r="D1013" s="90"/>
      <c r="E1013" s="301" t="str">
        <f>IF(C892="","Year 1 Total",CONCATENATE(C892, " Total"))</f>
        <v>Year 1 Total</v>
      </c>
      <c r="F1013" s="302"/>
      <c r="G1013" s="91">
        <f>SUM(G988:G999)</f>
        <v>0</v>
      </c>
      <c r="H1013" s="91">
        <f>SUM(H988:H999)</f>
        <v>0</v>
      </c>
      <c r="I1013" s="188">
        <f>SUM(I988:I999)</f>
        <v>0</v>
      </c>
      <c r="J1013" s="176">
        <f>SUM(J988:J999)</f>
        <v>0</v>
      </c>
      <c r="K1013" s="92"/>
      <c r="L1013" s="92">
        <f t="shared" ref="L1013" si="75">SUM(L988:L999)</f>
        <v>0</v>
      </c>
    </row>
    <row r="1014" spans="1:12" ht="18.75" x14ac:dyDescent="0.3">
      <c r="A1014" s="90"/>
      <c r="B1014" s="90"/>
      <c r="C1014" s="90"/>
      <c r="D1014" s="90"/>
      <c r="E1014" s="301" t="str">
        <f>IF(E986="","Year 2 Total",CONCATENATE(E986, " Total"))</f>
        <v>Year 2 Total</v>
      </c>
      <c r="F1014" s="302"/>
      <c r="G1014" s="91">
        <f>SUM(G1001:G1012)</f>
        <v>0</v>
      </c>
      <c r="H1014" s="91">
        <f>SUM(H1001:H1012)</f>
        <v>0</v>
      </c>
      <c r="I1014" s="188">
        <f>SUM(I1001:I1012)</f>
        <v>0</v>
      </c>
      <c r="J1014" s="176">
        <f>SUM(J1001:J1012)</f>
        <v>0</v>
      </c>
      <c r="K1014" s="92"/>
      <c r="L1014" s="92">
        <f t="shared" ref="L1014" si="76">SUM(L1001:L1012)</f>
        <v>0</v>
      </c>
    </row>
    <row r="1015" spans="1:12" ht="18.75" x14ac:dyDescent="0.3">
      <c r="A1015" s="83"/>
      <c r="B1015" s="83"/>
      <c r="C1015" s="83"/>
      <c r="D1015" s="83"/>
      <c r="E1015" s="83"/>
      <c r="F1015" s="83"/>
      <c r="G1015" s="83"/>
      <c r="I1015" s="298" t="str">
        <f>IF(C986="", "Year 1 Average",CONCATENATE(C986, " Average"))</f>
        <v>Year 1 Average</v>
      </c>
      <c r="J1015" s="299"/>
      <c r="K1015" s="109" t="e">
        <f>AVERAGE(K988:K999)</f>
        <v>#DIV/0!</v>
      </c>
    </row>
    <row r="1016" spans="1:12" ht="18.75" x14ac:dyDescent="0.3">
      <c r="A1016" s="83"/>
      <c r="B1016" s="83"/>
      <c r="C1016" s="83"/>
      <c r="G1016" s="83"/>
      <c r="I1016" s="298" t="str">
        <f>IF(E986="", "Year 2 Average",CONCATENATE(E986, " Average"))</f>
        <v>Year 2 Average</v>
      </c>
      <c r="J1016" s="299"/>
      <c r="K1016" s="92" t="e">
        <f>AVERAGE(K1001:K1012)</f>
        <v>#DIV/0!</v>
      </c>
    </row>
    <row r="1017" spans="1:12" x14ac:dyDescent="0.25">
      <c r="A1017" s="121"/>
      <c r="B1017" s="121"/>
      <c r="C1017" s="121"/>
      <c r="D1017" s="121"/>
      <c r="E1017" s="121"/>
      <c r="F1017" s="121"/>
      <c r="G1017" s="121"/>
      <c r="H1017" s="121"/>
      <c r="I1017" s="122"/>
      <c r="J1017" s="121"/>
      <c r="K1017" s="121"/>
      <c r="L1017" s="121"/>
    </row>
    <row r="1018" spans="1:12" x14ac:dyDescent="0.25">
      <c r="A1018" s="119"/>
      <c r="B1018" s="119"/>
      <c r="C1018" s="119"/>
      <c r="D1018" s="119"/>
      <c r="E1018" s="119"/>
      <c r="F1018" s="119"/>
      <c r="G1018" s="119"/>
      <c r="H1018" s="119"/>
      <c r="I1018" s="120"/>
      <c r="J1018" s="119"/>
      <c r="K1018" s="119"/>
      <c r="L1018" s="119"/>
    </row>
  </sheetData>
  <sheetProtection password="C893" sheet="1" objects="1" scenarios="1"/>
  <dataConsolidate/>
  <mergeCells count="101">
    <mergeCell ref="E1014:F1014"/>
    <mergeCell ref="I1015:J1015"/>
    <mergeCell ref="I1016:J1016"/>
    <mergeCell ref="I828:J828"/>
    <mergeCell ref="E919:F919"/>
    <mergeCell ref="E920:F920"/>
    <mergeCell ref="I921:J921"/>
    <mergeCell ref="I922:J922"/>
    <mergeCell ref="E1013:F1013"/>
    <mergeCell ref="E732:F732"/>
    <mergeCell ref="I733:J733"/>
    <mergeCell ref="I734:J734"/>
    <mergeCell ref="E825:F825"/>
    <mergeCell ref="E826:F826"/>
    <mergeCell ref="I827:J827"/>
    <mergeCell ref="I546:J546"/>
    <mergeCell ref="E637:F637"/>
    <mergeCell ref="E638:F638"/>
    <mergeCell ref="I639:J639"/>
    <mergeCell ref="I640:J640"/>
    <mergeCell ref="E731:F731"/>
    <mergeCell ref="E449:F449"/>
    <mergeCell ref="I450:J450"/>
    <mergeCell ref="I451:J451"/>
    <mergeCell ref="E543:F543"/>
    <mergeCell ref="E544:F544"/>
    <mergeCell ref="I545:J545"/>
    <mergeCell ref="I278:J278"/>
    <mergeCell ref="E355:F355"/>
    <mergeCell ref="E356:F356"/>
    <mergeCell ref="I357:J357"/>
    <mergeCell ref="I358:J358"/>
    <mergeCell ref="E448:F448"/>
    <mergeCell ref="E195:F195"/>
    <mergeCell ref="I196:J196"/>
    <mergeCell ref="I197:J197"/>
    <mergeCell ref="E275:F275"/>
    <mergeCell ref="E276:F276"/>
    <mergeCell ref="I277:J277"/>
    <mergeCell ref="A100:C100"/>
    <mergeCell ref="A133:B133"/>
    <mergeCell ref="A134:B134"/>
    <mergeCell ref="A135:C135"/>
    <mergeCell ref="A147:C147"/>
    <mergeCell ref="E194:F194"/>
    <mergeCell ref="B53:F53"/>
    <mergeCell ref="A56:F59"/>
    <mergeCell ref="A62:F62"/>
    <mergeCell ref="A86:B86"/>
    <mergeCell ref="A87:B87"/>
    <mergeCell ref="A88:C88"/>
    <mergeCell ref="B35:F35"/>
    <mergeCell ref="B36:F36"/>
    <mergeCell ref="B37:F37"/>
    <mergeCell ref="A40:F44"/>
    <mergeCell ref="A47:F47"/>
    <mergeCell ref="A48:F48"/>
    <mergeCell ref="B29:F29"/>
    <mergeCell ref="B30:F30"/>
    <mergeCell ref="B31:F31"/>
    <mergeCell ref="B32:F32"/>
    <mergeCell ref="B33:F33"/>
    <mergeCell ref="B34:F34"/>
    <mergeCell ref="A15:B15"/>
    <mergeCell ref="C15:D15"/>
    <mergeCell ref="C16:F16"/>
    <mergeCell ref="A17:A18"/>
    <mergeCell ref="A21:B21"/>
    <mergeCell ref="A22:F26"/>
    <mergeCell ref="A11:F11"/>
    <mergeCell ref="D12:E12"/>
    <mergeCell ref="D13:E13"/>
    <mergeCell ref="A14:B14"/>
    <mergeCell ref="C14:D14"/>
    <mergeCell ref="G14:H14"/>
    <mergeCell ref="A9:B9"/>
    <mergeCell ref="C9:D9"/>
    <mergeCell ref="E9:F9"/>
    <mergeCell ref="A10:B10"/>
    <mergeCell ref="C10:D10"/>
    <mergeCell ref="E10:F10"/>
    <mergeCell ref="A8:B8"/>
    <mergeCell ref="C8:D8"/>
    <mergeCell ref="E8:F8"/>
    <mergeCell ref="A5:B5"/>
    <mergeCell ref="C5:D5"/>
    <mergeCell ref="E5:F5"/>
    <mergeCell ref="A6:B6"/>
    <mergeCell ref="C6:D6"/>
    <mergeCell ref="E6:F6"/>
    <mergeCell ref="A1:F1"/>
    <mergeCell ref="A2:F2"/>
    <mergeCell ref="A3:B3"/>
    <mergeCell ref="C3:D3"/>
    <mergeCell ref="E3:F3"/>
    <mergeCell ref="A4:B4"/>
    <mergeCell ref="C4:D4"/>
    <mergeCell ref="E4:F4"/>
    <mergeCell ref="A7:B7"/>
    <mergeCell ref="C7:D7"/>
    <mergeCell ref="E7:F7"/>
  </mergeCells>
  <conditionalFormatting sqref="A8:B8 B18:E18 C4:D4 C6:D6 C19:E19">
    <cfRule type="cellIs" dxfId="104" priority="35" operator="notEqual">
      <formula>""</formula>
    </cfRule>
  </conditionalFormatting>
  <conditionalFormatting sqref="B33:F37">
    <cfRule type="cellIs" dxfId="103" priority="34" operator="notEqual">
      <formula>""</formula>
    </cfRule>
  </conditionalFormatting>
  <conditionalFormatting sqref="B53:F53 C52:F52">
    <cfRule type="cellIs" dxfId="102" priority="33" operator="notEqual">
      <formula>""</formula>
    </cfRule>
  </conditionalFormatting>
  <conditionalFormatting sqref="H167">
    <cfRule type="cellIs" dxfId="101" priority="32" operator="notEqual">
      <formula>""</formula>
    </cfRule>
  </conditionalFormatting>
  <conditionalFormatting sqref="H248">
    <cfRule type="cellIs" dxfId="100" priority="31" operator="notEqual">
      <formula>""</formula>
    </cfRule>
  </conditionalFormatting>
  <conditionalFormatting sqref="H328">
    <cfRule type="cellIs" dxfId="99" priority="30" operator="notEqual">
      <formula>""</formula>
    </cfRule>
  </conditionalFormatting>
  <conditionalFormatting sqref="H421">
    <cfRule type="cellIs" dxfId="98" priority="29" operator="notEqual">
      <formula>""</formula>
    </cfRule>
  </conditionalFormatting>
  <conditionalFormatting sqref="H516">
    <cfRule type="cellIs" dxfId="97" priority="28" operator="notEqual">
      <formula>""</formula>
    </cfRule>
  </conditionalFormatting>
  <conditionalFormatting sqref="H704">
    <cfRule type="cellIs" dxfId="96" priority="27" operator="notEqual">
      <formula>""</formula>
    </cfRule>
  </conditionalFormatting>
  <conditionalFormatting sqref="H798">
    <cfRule type="cellIs" dxfId="95" priority="26" operator="notEqual">
      <formula>""</formula>
    </cfRule>
  </conditionalFormatting>
  <conditionalFormatting sqref="H892">
    <cfRule type="cellIs" dxfId="94" priority="25" operator="notEqual">
      <formula>""</formula>
    </cfRule>
  </conditionalFormatting>
  <conditionalFormatting sqref="H986">
    <cfRule type="cellIs" dxfId="93" priority="24" operator="notEqual">
      <formula>""</formula>
    </cfRule>
  </conditionalFormatting>
  <conditionalFormatting sqref="H610">
    <cfRule type="cellIs" dxfId="92" priority="23" operator="notEqual">
      <formula>""</formula>
    </cfRule>
  </conditionalFormatting>
  <conditionalFormatting sqref="A4:B4">
    <cfRule type="cellIs" dxfId="91" priority="22" operator="notEqual">
      <formula>""</formula>
    </cfRule>
  </conditionalFormatting>
  <conditionalFormatting sqref="E4:F4">
    <cfRule type="cellIs" dxfId="90" priority="3" operator="equal">
      <formula>""</formula>
    </cfRule>
    <cfRule type="cellIs" dxfId="89" priority="4" operator="lessThanOrEqual">
      <formula>35431</formula>
    </cfRule>
    <cfRule type="cellIs" dxfId="88" priority="21" operator="notEqual">
      <formula>""</formula>
    </cfRule>
  </conditionalFormatting>
  <conditionalFormatting sqref="A6:B6">
    <cfRule type="cellIs" dxfId="87" priority="20" operator="notEqual">
      <formula>""</formula>
    </cfRule>
  </conditionalFormatting>
  <conditionalFormatting sqref="E6:F6">
    <cfRule type="cellIs" dxfId="86" priority="19" operator="notEqual">
      <formula>""</formula>
    </cfRule>
  </conditionalFormatting>
  <conditionalFormatting sqref="C8:D8">
    <cfRule type="cellIs" dxfId="85" priority="18" operator="notEqual">
      <formula>""</formula>
    </cfRule>
  </conditionalFormatting>
  <conditionalFormatting sqref="E8:F8">
    <cfRule type="cellIs" dxfId="84" priority="1" operator="equal">
      <formula>""</formula>
    </cfRule>
    <cfRule type="cellIs" dxfId="83" priority="2" operator="greaterThan">
      <formula>1839</formula>
    </cfRule>
    <cfRule type="cellIs" dxfId="82" priority="17" operator="lessThan">
      <formula>1840</formula>
    </cfRule>
  </conditionalFormatting>
  <conditionalFormatting sqref="A13:F13">
    <cfRule type="cellIs" dxfId="81" priority="16" operator="notEqual">
      <formula>""</formula>
    </cfRule>
  </conditionalFormatting>
  <conditionalFormatting sqref="A15:F15">
    <cfRule type="cellIs" dxfId="80" priority="15" operator="notEqual">
      <formula>""</formula>
    </cfRule>
  </conditionalFormatting>
  <conditionalFormatting sqref="B19">
    <cfRule type="cellIs" dxfId="79" priority="14" operator="notEqual">
      <formula>""</formula>
    </cfRule>
  </conditionalFormatting>
  <conditionalFormatting sqref="A30:F30 B31:F32">
    <cfRule type="cellIs" dxfId="78" priority="13" operator="notEqual">
      <formula>""</formula>
    </cfRule>
  </conditionalFormatting>
  <conditionalFormatting sqref="A52:B52">
    <cfRule type="cellIs" dxfId="77" priority="12" operator="notEqual">
      <formula>""</formula>
    </cfRule>
  </conditionalFormatting>
  <conditionalFormatting sqref="A10:B10">
    <cfRule type="cellIs" dxfId="76" priority="11" operator="notEqual">
      <formula>""</formula>
    </cfRule>
  </conditionalFormatting>
  <conditionalFormatting sqref="C10:D10">
    <cfRule type="cellIs" dxfId="75" priority="10" operator="notEqual">
      <formula>""</formula>
    </cfRule>
  </conditionalFormatting>
  <conditionalFormatting sqref="E10:F10">
    <cfRule type="cellIs" dxfId="74" priority="9" operator="notEqual">
      <formula>""</formula>
    </cfRule>
  </conditionalFormatting>
  <conditionalFormatting sqref="A40">
    <cfRule type="cellIs" dxfId="73" priority="8" operator="notEqual">
      <formula>""</formula>
    </cfRule>
  </conditionalFormatting>
  <conditionalFormatting sqref="A22">
    <cfRule type="cellIs" dxfId="72" priority="7" operator="notEqual">
      <formula>""</formula>
    </cfRule>
  </conditionalFormatting>
  <conditionalFormatting sqref="A56">
    <cfRule type="cellIs" dxfId="71" priority="6" operator="notEqual">
      <formula>""</formula>
    </cfRule>
  </conditionalFormatting>
  <conditionalFormatting sqref="A31:A37">
    <cfRule type="cellIs" dxfId="70" priority="5" operator="notEqual">
      <formula>""</formula>
    </cfRule>
  </conditionalFormatting>
  <dataValidations count="8">
    <dataValidation type="whole" allowBlank="1" showInputMessage="1" showErrorMessage="1" errorTitle="Year Built Error" error="Year Built must be numeric." sqref="E8:F8">
      <formula1>1000</formula1>
      <formula2>9999</formula2>
    </dataValidation>
    <dataValidation type="decimal" operator="greaterThan" allowBlank="1" showInputMessage="1" showErrorMessage="1" errorTitle="Population Error" error="Population must be numeric." sqref="C8:D8">
      <formula1>0</formula1>
    </dataValidation>
    <dataValidation type="decimal" operator="greaterThan" allowBlank="1" showInputMessage="1" showErrorMessage="1" errorTitle="Square Footage" error="Square Footage must numeric." sqref="E6:F6">
      <formula1>0</formula1>
    </dataValidation>
    <dataValidation type="list" allowBlank="1" showInputMessage="1" showErrorMessage="1" sqref="C4:D4">
      <formula1>FacilityOwnedByList</formula1>
    </dataValidation>
    <dataValidation type="list" allowBlank="1" showInputMessage="1" showErrorMessage="1" sqref="C6:D6">
      <formula1>BuildingUsageList</formula1>
    </dataValidation>
    <dataValidation type="list" allowBlank="1" showInputMessage="1" showErrorMessage="1" sqref="E15">
      <formula1>StateList</formula1>
    </dataValidation>
    <dataValidation type="list" allowBlank="1" showInputMessage="1" showErrorMessage="1" sqref="A8:B8">
      <formula1>BuildingTypeList</formula1>
    </dataValidation>
    <dataValidation type="whole" allowBlank="1" showInputMessage="1" showErrorMessage="1" sqref="E9">
      <formula1>1000</formula1>
      <formula2>9999</formula2>
    </dataValidation>
  </dataValidations>
  <pageMargins left="0.7" right="0.7" top="0.7" bottom="0.7" header="0.3" footer="0.3"/>
  <pageSetup scale="42" orientation="landscape" horizontalDpi="4294967293" verticalDpi="4294967293" r:id="rId1"/>
  <headerFooter>
    <oddHeader>&amp;CFile: &amp;F    ::    Sheet: &amp;A&amp;R&amp;P  of  &amp;N</oddHeader>
  </headerFooter>
  <rowBreaks count="22" manualBreakCount="22">
    <brk id="61" max="11" man="1"/>
    <brk id="112" max="11" man="1"/>
    <brk id="159" max="11" man="1"/>
    <brk id="199" max="11" man="1"/>
    <brk id="244" max="11" man="1"/>
    <brk id="279" max="11" man="1"/>
    <brk id="325" max="11" man="1"/>
    <brk id="360" max="11" man="1"/>
    <brk id="418" max="11" man="1"/>
    <brk id="454" max="11" man="1"/>
    <brk id="513" max="11" man="1"/>
    <brk id="548" max="11" man="1"/>
    <brk id="606" max="11" man="1"/>
    <brk id="642" max="11" man="1"/>
    <brk id="701" max="11" man="1"/>
    <brk id="736" max="11" man="1"/>
    <brk id="795" max="11" man="1"/>
    <brk id="830" max="11" man="1"/>
    <brk id="889" max="11" man="1"/>
    <brk id="924" max="11" man="1"/>
    <brk id="983" max="11" man="1"/>
    <brk id="1018" max="11"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8"/>
  <sheetViews>
    <sheetView zoomScale="90" zoomScaleNormal="90" zoomScaleSheetLayoutView="30" zoomScalePageLayoutView="90" workbookViewId="0">
      <selection activeCell="I8" sqref="I8"/>
    </sheetView>
  </sheetViews>
  <sheetFormatPr defaultColWidth="8.85546875" defaultRowHeight="15" x14ac:dyDescent="0.25"/>
  <cols>
    <col min="1" max="1" width="22.140625" style="191" customWidth="1"/>
    <col min="2" max="2" width="16" style="191" customWidth="1"/>
    <col min="3" max="3" width="17.28515625" style="191" customWidth="1"/>
    <col min="4" max="4" width="19.7109375" style="191" customWidth="1"/>
    <col min="5" max="5" width="17.85546875" style="191" customWidth="1"/>
    <col min="6" max="6" width="23" style="191" customWidth="1"/>
    <col min="7" max="7" width="31.28515625" style="191" customWidth="1"/>
    <col min="8" max="8" width="27.140625" style="191" bestFit="1" customWidth="1"/>
    <col min="9" max="9" width="22.140625" style="82" bestFit="1" customWidth="1"/>
    <col min="10" max="10" width="23.85546875" style="191" bestFit="1" customWidth="1"/>
    <col min="11" max="11" width="23.42578125" style="191" bestFit="1" customWidth="1"/>
    <col min="12" max="12" width="20" style="191" bestFit="1" customWidth="1"/>
    <col min="13" max="13" width="18.140625" style="191" customWidth="1"/>
    <col min="14" max="14" width="5.42578125" style="191" customWidth="1"/>
    <col min="15" max="15" width="23.7109375" style="191" customWidth="1"/>
    <col min="16" max="16" width="19.28515625" style="191" bestFit="1" customWidth="1"/>
    <col min="17" max="17" width="21.42578125" style="191" bestFit="1" customWidth="1"/>
    <col min="18" max="18" width="17.140625" style="191" bestFit="1" customWidth="1"/>
    <col min="19" max="16384" width="8.85546875" style="191"/>
  </cols>
  <sheetData>
    <row r="1" spans="1:9" ht="20.100000000000001" customHeight="1" x14ac:dyDescent="0.35">
      <c r="A1" s="216" t="s">
        <v>20</v>
      </c>
      <c r="B1" s="217"/>
      <c r="C1" s="217"/>
      <c r="D1" s="217"/>
      <c r="E1" s="217"/>
      <c r="F1" s="218"/>
      <c r="H1" s="67"/>
    </row>
    <row r="2" spans="1:9" ht="20.100000000000001" customHeight="1" x14ac:dyDescent="0.3">
      <c r="A2" s="219" t="s">
        <v>21</v>
      </c>
      <c r="B2" s="220"/>
      <c r="C2" s="220"/>
      <c r="D2" s="220"/>
      <c r="E2" s="220"/>
      <c r="F2" s="221"/>
      <c r="H2" s="67"/>
    </row>
    <row r="3" spans="1:9" s="83" customFormat="1" ht="19.5" customHeight="1" x14ac:dyDescent="0.3">
      <c r="A3" s="222" t="s">
        <v>210</v>
      </c>
      <c r="B3" s="223"/>
      <c r="C3" s="228" t="s">
        <v>70</v>
      </c>
      <c r="D3" s="229"/>
      <c r="E3" s="230" t="str">
        <f>IF(Date&gt;35431,"Date (mm/dd/yyyy)","Date (mm/dd/yyyy) - Post 1996")</f>
        <v>Date (mm/dd/yyyy) - Post 1996</v>
      </c>
      <c r="F3" s="231"/>
      <c r="I3" s="76"/>
    </row>
    <row r="4" spans="1:9" s="90" customFormat="1" ht="22.5" customHeight="1" x14ac:dyDescent="0.3">
      <c r="A4" s="224"/>
      <c r="B4" s="225"/>
      <c r="C4" s="234"/>
      <c r="D4" s="235"/>
      <c r="E4" s="232"/>
      <c r="F4" s="233"/>
    </row>
    <row r="5" spans="1:9" s="83" customFormat="1" ht="18.75" customHeight="1" x14ac:dyDescent="0.3">
      <c r="A5" s="222" t="s">
        <v>209</v>
      </c>
      <c r="B5" s="223"/>
      <c r="C5" s="226" t="s">
        <v>55</v>
      </c>
      <c r="D5" s="223"/>
      <c r="E5" s="226" t="s">
        <v>39</v>
      </c>
      <c r="F5" s="227"/>
      <c r="H5" s="67"/>
      <c r="I5" s="76"/>
    </row>
    <row r="6" spans="1:9" s="83" customFormat="1" ht="23.25" customHeight="1" x14ac:dyDescent="0.3">
      <c r="A6" s="224"/>
      <c r="B6" s="225"/>
      <c r="C6" s="287"/>
      <c r="D6" s="280"/>
      <c r="E6" s="294"/>
      <c r="F6" s="295"/>
      <c r="H6" s="67"/>
      <c r="I6" s="76"/>
    </row>
    <row r="7" spans="1:9" s="83" customFormat="1" ht="20.100000000000001" customHeight="1" x14ac:dyDescent="0.3">
      <c r="A7" s="291" t="s">
        <v>72</v>
      </c>
      <c r="B7" s="292"/>
      <c r="C7" s="293" t="s">
        <v>23</v>
      </c>
      <c r="D7" s="293"/>
      <c r="E7" s="245" t="str">
        <f>IF(YearBuilt&gt;1839,"Year Built","Year Built - Post 1839")</f>
        <v>Year Built - Post 1839</v>
      </c>
      <c r="F7" s="284"/>
      <c r="H7" s="126" t="s">
        <v>194</v>
      </c>
      <c r="I7" s="141">
        <v>3.3</v>
      </c>
    </row>
    <row r="8" spans="1:9" s="83" customFormat="1" ht="21.75" customHeight="1" x14ac:dyDescent="0.3">
      <c r="A8" s="288"/>
      <c r="B8" s="280"/>
      <c r="C8" s="279"/>
      <c r="D8" s="280"/>
      <c r="E8" s="289"/>
      <c r="F8" s="290"/>
      <c r="I8" s="76"/>
    </row>
    <row r="9" spans="1:9" s="83" customFormat="1" ht="21.75" customHeight="1" x14ac:dyDescent="0.3">
      <c r="A9" s="281" t="s">
        <v>138</v>
      </c>
      <c r="B9" s="282"/>
      <c r="C9" s="283" t="s">
        <v>137</v>
      </c>
      <c r="D9" s="283"/>
      <c r="E9" s="285" t="s">
        <v>139</v>
      </c>
      <c r="F9" s="286"/>
      <c r="I9" s="76"/>
    </row>
    <row r="10" spans="1:9" s="83" customFormat="1" ht="21.75" customHeight="1" thickBot="1" x14ac:dyDescent="0.35">
      <c r="A10" s="279"/>
      <c r="B10" s="280"/>
      <c r="C10" s="279"/>
      <c r="D10" s="280"/>
      <c r="E10" s="277"/>
      <c r="F10" s="278"/>
      <c r="I10" s="76"/>
    </row>
    <row r="11" spans="1:9" s="83" customFormat="1" ht="19.5" customHeight="1" x14ac:dyDescent="0.3">
      <c r="A11" s="242" t="s">
        <v>52</v>
      </c>
      <c r="B11" s="243"/>
      <c r="C11" s="243"/>
      <c r="D11" s="243"/>
      <c r="E11" s="243"/>
      <c r="F11" s="244"/>
      <c r="I11" s="76"/>
    </row>
    <row r="12" spans="1:9" s="83" customFormat="1" ht="19.5" customHeight="1" x14ac:dyDescent="0.3">
      <c r="A12" s="212" t="s">
        <v>50</v>
      </c>
      <c r="B12" s="210" t="s">
        <v>51</v>
      </c>
      <c r="C12" s="77" t="s">
        <v>140</v>
      </c>
      <c r="D12" s="245" t="s">
        <v>24</v>
      </c>
      <c r="E12" s="245"/>
      <c r="F12" s="211" t="s">
        <v>25</v>
      </c>
      <c r="I12" s="76"/>
    </row>
    <row r="13" spans="1:9" s="83" customFormat="1" ht="22.5" customHeight="1" x14ac:dyDescent="0.3">
      <c r="A13" s="142"/>
      <c r="B13" s="129"/>
      <c r="C13" s="130"/>
      <c r="D13" s="252"/>
      <c r="E13" s="253"/>
      <c r="F13" s="134"/>
      <c r="I13" s="76"/>
    </row>
    <row r="14" spans="1:9" s="83" customFormat="1" ht="22.5" customHeight="1" x14ac:dyDescent="0.3">
      <c r="A14" s="246" t="s">
        <v>141</v>
      </c>
      <c r="B14" s="245"/>
      <c r="C14" s="245" t="s">
        <v>142</v>
      </c>
      <c r="D14" s="245"/>
      <c r="E14" s="210" t="s">
        <v>143</v>
      </c>
      <c r="F14" s="211" t="s">
        <v>144</v>
      </c>
      <c r="G14" s="237"/>
      <c r="H14" s="238"/>
      <c r="I14" s="76"/>
    </row>
    <row r="15" spans="1:9" s="83" customFormat="1" ht="22.5" customHeight="1" thickBot="1" x14ac:dyDescent="0.35">
      <c r="A15" s="256"/>
      <c r="B15" s="257"/>
      <c r="C15" s="254"/>
      <c r="D15" s="255"/>
      <c r="E15" s="213"/>
      <c r="F15" s="131"/>
      <c r="I15" s="76"/>
    </row>
    <row r="16" spans="1:9" s="83" customFormat="1" ht="22.5" customHeight="1" x14ac:dyDescent="0.3">
      <c r="A16" s="55"/>
      <c r="B16" s="53"/>
      <c r="C16" s="247"/>
      <c r="D16" s="248"/>
      <c r="E16" s="248"/>
      <c r="F16" s="249"/>
      <c r="I16" s="76"/>
    </row>
    <row r="17" spans="1:9" s="83" customFormat="1" ht="42" customHeight="1" x14ac:dyDescent="0.3">
      <c r="A17" s="250" t="s">
        <v>40</v>
      </c>
      <c r="B17" s="210" t="s">
        <v>26</v>
      </c>
      <c r="C17" s="210" t="s">
        <v>27</v>
      </c>
      <c r="D17" s="47" t="s">
        <v>28</v>
      </c>
      <c r="E17" s="210" t="s">
        <v>29</v>
      </c>
      <c r="F17" s="124"/>
      <c r="I17" s="76"/>
    </row>
    <row r="18" spans="1:9" s="83" customFormat="1" ht="25.5" customHeight="1" x14ac:dyDescent="0.3">
      <c r="A18" s="251"/>
      <c r="B18" s="132"/>
      <c r="C18" s="132"/>
      <c r="D18" s="132"/>
      <c r="E18" s="132"/>
      <c r="F18" s="125" t="s">
        <v>22</v>
      </c>
      <c r="I18" s="76"/>
    </row>
    <row r="19" spans="1:9" s="83" customFormat="1" ht="56.25" customHeight="1" x14ac:dyDescent="0.3">
      <c r="A19" s="212" t="s">
        <v>41</v>
      </c>
      <c r="B19" s="132"/>
      <c r="C19" s="132"/>
      <c r="D19" s="132"/>
      <c r="E19" s="198"/>
      <c r="F19" s="125" t="s">
        <v>22</v>
      </c>
      <c r="I19" s="76"/>
    </row>
    <row r="20" spans="1:9" s="83" customFormat="1" ht="22.5" customHeight="1" x14ac:dyDescent="0.3">
      <c r="A20" s="111"/>
      <c r="B20" s="112"/>
      <c r="C20" s="112"/>
      <c r="D20" s="112"/>
      <c r="E20" s="112"/>
      <c r="F20" s="113"/>
      <c r="I20" s="76"/>
    </row>
    <row r="21" spans="1:9" s="83" customFormat="1" ht="22.5" customHeight="1" x14ac:dyDescent="0.3">
      <c r="A21" s="267" t="s">
        <v>193</v>
      </c>
      <c r="B21" s="268"/>
      <c r="C21" s="112"/>
      <c r="D21" s="112"/>
      <c r="E21" s="112"/>
      <c r="F21" s="113"/>
      <c r="I21" s="76"/>
    </row>
    <row r="22" spans="1:9" s="83" customFormat="1" ht="22.5" customHeight="1" x14ac:dyDescent="0.3">
      <c r="A22" s="258"/>
      <c r="B22" s="259"/>
      <c r="C22" s="259"/>
      <c r="D22" s="259"/>
      <c r="E22" s="259"/>
      <c r="F22" s="260"/>
      <c r="I22" s="76"/>
    </row>
    <row r="23" spans="1:9" s="83" customFormat="1" ht="22.5" customHeight="1" x14ac:dyDescent="0.3">
      <c r="A23" s="261"/>
      <c r="B23" s="262"/>
      <c r="C23" s="262"/>
      <c r="D23" s="262"/>
      <c r="E23" s="262"/>
      <c r="F23" s="263"/>
      <c r="I23" s="76"/>
    </row>
    <row r="24" spans="1:9" s="83" customFormat="1" ht="22.5" customHeight="1" x14ac:dyDescent="0.3">
      <c r="A24" s="261"/>
      <c r="B24" s="262"/>
      <c r="C24" s="262"/>
      <c r="D24" s="262"/>
      <c r="E24" s="262"/>
      <c r="F24" s="263"/>
      <c r="I24" s="76"/>
    </row>
    <row r="25" spans="1:9" s="83" customFormat="1" ht="22.5" customHeight="1" x14ac:dyDescent="0.3">
      <c r="A25" s="261"/>
      <c r="B25" s="262"/>
      <c r="C25" s="262"/>
      <c r="D25" s="262"/>
      <c r="E25" s="262"/>
      <c r="F25" s="263"/>
      <c r="I25" s="76"/>
    </row>
    <row r="26" spans="1:9" s="83" customFormat="1" ht="22.5" customHeight="1" x14ac:dyDescent="0.3">
      <c r="A26" s="264"/>
      <c r="B26" s="265"/>
      <c r="C26" s="265"/>
      <c r="D26" s="265"/>
      <c r="E26" s="265"/>
      <c r="F26" s="266"/>
      <c r="I26" s="76"/>
    </row>
    <row r="27" spans="1:9" s="83" customFormat="1" ht="22.5" customHeight="1" x14ac:dyDescent="0.3">
      <c r="A27" s="111"/>
      <c r="B27" s="112"/>
      <c r="C27" s="112"/>
      <c r="D27" s="112"/>
      <c r="E27" s="112"/>
      <c r="F27" s="113"/>
      <c r="I27" s="76"/>
    </row>
    <row r="28" spans="1:9" s="83" customFormat="1" ht="22.5" customHeight="1" thickBot="1" x14ac:dyDescent="0.35">
      <c r="A28" s="143" t="s">
        <v>156</v>
      </c>
      <c r="B28" s="72"/>
      <c r="C28" s="51"/>
      <c r="D28" s="51"/>
      <c r="E28" s="112"/>
      <c r="F28" s="113"/>
      <c r="I28" s="76"/>
    </row>
    <row r="29" spans="1:9" s="83" customFormat="1" ht="22.5" customHeight="1" thickBot="1" x14ac:dyDescent="0.35">
      <c r="A29" s="116" t="s">
        <v>164</v>
      </c>
      <c r="B29" s="239" t="s">
        <v>157</v>
      </c>
      <c r="C29" s="240"/>
      <c r="D29" s="240"/>
      <c r="E29" s="240"/>
      <c r="F29" s="241"/>
      <c r="I29" s="76"/>
    </row>
    <row r="30" spans="1:9" s="83" customFormat="1" ht="22.5" customHeight="1" x14ac:dyDescent="0.3">
      <c r="A30" s="207"/>
      <c r="B30" s="269"/>
      <c r="C30" s="269"/>
      <c r="D30" s="269"/>
      <c r="E30" s="269"/>
      <c r="F30" s="270"/>
      <c r="I30" s="76"/>
    </row>
    <row r="31" spans="1:9" s="83" customFormat="1" ht="22.5" customHeight="1" x14ac:dyDescent="0.3">
      <c r="A31" s="207"/>
      <c r="B31" s="269"/>
      <c r="C31" s="269"/>
      <c r="D31" s="269"/>
      <c r="E31" s="269"/>
      <c r="F31" s="270"/>
      <c r="I31" s="76"/>
    </row>
    <row r="32" spans="1:9" s="83" customFormat="1" ht="22.5" customHeight="1" x14ac:dyDescent="0.3">
      <c r="A32" s="207"/>
      <c r="B32" s="269"/>
      <c r="C32" s="269"/>
      <c r="D32" s="269"/>
      <c r="E32" s="269"/>
      <c r="F32" s="270"/>
      <c r="I32" s="76"/>
    </row>
    <row r="33" spans="1:9" s="83" customFormat="1" ht="22.5" customHeight="1" x14ac:dyDescent="0.3">
      <c r="A33" s="207"/>
      <c r="B33" s="269"/>
      <c r="C33" s="269"/>
      <c r="D33" s="269"/>
      <c r="E33" s="269"/>
      <c r="F33" s="270"/>
      <c r="I33" s="76"/>
    </row>
    <row r="34" spans="1:9" s="83" customFormat="1" ht="22.5" customHeight="1" x14ac:dyDescent="0.3">
      <c r="A34" s="207"/>
      <c r="B34" s="269"/>
      <c r="C34" s="269"/>
      <c r="D34" s="269"/>
      <c r="E34" s="269"/>
      <c r="F34" s="270"/>
      <c r="I34" s="76"/>
    </row>
    <row r="35" spans="1:9" s="83" customFormat="1" ht="22.5" customHeight="1" x14ac:dyDescent="0.3">
      <c r="A35" s="207"/>
      <c r="B35" s="269"/>
      <c r="C35" s="269"/>
      <c r="D35" s="269"/>
      <c r="E35" s="269"/>
      <c r="F35" s="270"/>
      <c r="I35" s="76"/>
    </row>
    <row r="36" spans="1:9" s="83" customFormat="1" ht="22.5" customHeight="1" x14ac:dyDescent="0.3">
      <c r="A36" s="207"/>
      <c r="B36" s="269"/>
      <c r="C36" s="269"/>
      <c r="D36" s="269"/>
      <c r="E36" s="269"/>
      <c r="F36" s="270"/>
      <c r="I36" s="76"/>
    </row>
    <row r="37" spans="1:9" s="83" customFormat="1" ht="22.5" customHeight="1" x14ac:dyDescent="0.3">
      <c r="A37" s="207"/>
      <c r="B37" s="269"/>
      <c r="C37" s="269"/>
      <c r="D37" s="269"/>
      <c r="E37" s="269"/>
      <c r="F37" s="270"/>
      <c r="I37" s="76"/>
    </row>
    <row r="38" spans="1:9" s="83" customFormat="1" ht="22.5" customHeight="1" x14ac:dyDescent="0.3">
      <c r="A38" s="117"/>
      <c r="B38" s="114"/>
      <c r="C38" s="114"/>
      <c r="D38" s="114"/>
      <c r="E38" s="114"/>
      <c r="F38" s="115"/>
      <c r="I38" s="76"/>
    </row>
    <row r="39" spans="1:9" s="83" customFormat="1" ht="22.5" customHeight="1" x14ac:dyDescent="0.3">
      <c r="A39" s="189" t="s">
        <v>195</v>
      </c>
      <c r="B39" s="114"/>
      <c r="C39" s="114"/>
      <c r="D39" s="114"/>
      <c r="E39" s="114"/>
      <c r="F39" s="115"/>
      <c r="I39" s="76"/>
    </row>
    <row r="40" spans="1:9" s="83" customFormat="1" ht="22.5" customHeight="1" x14ac:dyDescent="0.3">
      <c r="A40" s="258"/>
      <c r="B40" s="259"/>
      <c r="C40" s="259"/>
      <c r="D40" s="259"/>
      <c r="E40" s="259"/>
      <c r="F40" s="260"/>
      <c r="I40" s="76"/>
    </row>
    <row r="41" spans="1:9" s="83" customFormat="1" ht="22.5" customHeight="1" x14ac:dyDescent="0.3">
      <c r="A41" s="261"/>
      <c r="B41" s="262"/>
      <c r="C41" s="262"/>
      <c r="D41" s="262"/>
      <c r="E41" s="262"/>
      <c r="F41" s="263"/>
      <c r="I41" s="76"/>
    </row>
    <row r="42" spans="1:9" s="83" customFormat="1" ht="22.5" customHeight="1" x14ac:dyDescent="0.3">
      <c r="A42" s="261"/>
      <c r="B42" s="262"/>
      <c r="C42" s="262"/>
      <c r="D42" s="262"/>
      <c r="E42" s="262"/>
      <c r="F42" s="263"/>
      <c r="I42" s="76"/>
    </row>
    <row r="43" spans="1:9" s="83" customFormat="1" ht="22.5" customHeight="1" x14ac:dyDescent="0.3">
      <c r="A43" s="261"/>
      <c r="B43" s="262"/>
      <c r="C43" s="262"/>
      <c r="D43" s="262"/>
      <c r="E43" s="262"/>
      <c r="F43" s="263"/>
      <c r="I43" s="76"/>
    </row>
    <row r="44" spans="1:9" s="83" customFormat="1" ht="22.5" customHeight="1" x14ac:dyDescent="0.3">
      <c r="A44" s="264"/>
      <c r="B44" s="265"/>
      <c r="C44" s="265"/>
      <c r="D44" s="265"/>
      <c r="E44" s="265"/>
      <c r="F44" s="266"/>
      <c r="I44" s="76"/>
    </row>
    <row r="45" spans="1:9" s="83" customFormat="1" ht="20.100000000000001" customHeight="1" x14ac:dyDescent="0.3">
      <c r="A45" s="50"/>
      <c r="B45" s="51"/>
      <c r="C45" s="51"/>
      <c r="D45" s="51"/>
      <c r="E45" s="51"/>
      <c r="F45" s="52"/>
      <c r="I45" s="76"/>
    </row>
    <row r="46" spans="1:9" s="83" customFormat="1" ht="21.75" customHeight="1" x14ac:dyDescent="0.3">
      <c r="A46" s="45" t="s">
        <v>30</v>
      </c>
      <c r="B46" s="53"/>
      <c r="C46" s="53"/>
      <c r="D46" s="53"/>
      <c r="E46" s="53"/>
      <c r="F46" s="54"/>
      <c r="I46" s="76"/>
    </row>
    <row r="47" spans="1:9" s="83" customFormat="1" ht="46.5" customHeight="1" x14ac:dyDescent="0.3">
      <c r="A47" s="274" t="s">
        <v>38</v>
      </c>
      <c r="B47" s="275"/>
      <c r="C47" s="275"/>
      <c r="D47" s="275"/>
      <c r="E47" s="275"/>
      <c r="F47" s="276"/>
      <c r="I47" s="76"/>
    </row>
    <row r="48" spans="1:9" s="83" customFormat="1" ht="26.25" customHeight="1" x14ac:dyDescent="0.3">
      <c r="A48" s="274" t="s">
        <v>48</v>
      </c>
      <c r="B48" s="275"/>
      <c r="C48" s="275"/>
      <c r="D48" s="275"/>
      <c r="E48" s="275"/>
      <c r="F48" s="276"/>
      <c r="I48" s="76"/>
    </row>
    <row r="49" spans="1:9" s="83" customFormat="1" ht="21" customHeight="1" x14ac:dyDescent="0.3">
      <c r="A49" s="55"/>
      <c r="B49" s="53"/>
      <c r="C49" s="53"/>
      <c r="D49" s="53"/>
      <c r="E49" s="53"/>
      <c r="F49" s="54"/>
      <c r="I49" s="76"/>
    </row>
    <row r="50" spans="1:9" s="83" customFormat="1" ht="30" customHeight="1" x14ac:dyDescent="0.3">
      <c r="A50" s="212" t="s">
        <v>31</v>
      </c>
      <c r="B50" s="210" t="s">
        <v>32</v>
      </c>
      <c r="C50" s="210" t="s">
        <v>33</v>
      </c>
      <c r="D50" s="210" t="s">
        <v>34</v>
      </c>
      <c r="E50" s="210" t="s">
        <v>35</v>
      </c>
      <c r="F50" s="211" t="s">
        <v>36</v>
      </c>
      <c r="I50" s="76"/>
    </row>
    <row r="51" spans="1:9" s="83" customFormat="1" ht="29.25" customHeight="1" x14ac:dyDescent="0.3">
      <c r="A51" s="56" t="s">
        <v>42</v>
      </c>
      <c r="B51" s="57" t="s">
        <v>43</v>
      </c>
      <c r="C51" s="57" t="s">
        <v>44</v>
      </c>
      <c r="D51" s="57" t="s">
        <v>45</v>
      </c>
      <c r="E51" s="58" t="s">
        <v>46</v>
      </c>
      <c r="F51" s="48" t="s">
        <v>47</v>
      </c>
      <c r="I51" s="76"/>
    </row>
    <row r="52" spans="1:9" s="83" customFormat="1" ht="30.75" customHeight="1" x14ac:dyDescent="0.3">
      <c r="A52" s="168"/>
      <c r="B52" s="169"/>
      <c r="C52" s="135"/>
      <c r="D52" s="135"/>
      <c r="E52" s="136"/>
      <c r="F52" s="134"/>
      <c r="I52" s="76"/>
    </row>
    <row r="53" spans="1:9" s="83" customFormat="1" ht="41.25" customHeight="1" thickBot="1" x14ac:dyDescent="0.35">
      <c r="A53" s="133" t="s">
        <v>37</v>
      </c>
      <c r="B53" s="271"/>
      <c r="C53" s="272"/>
      <c r="D53" s="272"/>
      <c r="E53" s="272"/>
      <c r="F53" s="273"/>
      <c r="I53" s="76"/>
    </row>
    <row r="54" spans="1:9" ht="20.100000000000001" customHeight="1" x14ac:dyDescent="0.25"/>
    <row r="55" spans="1:9" ht="20.100000000000001" customHeight="1" x14ac:dyDescent="0.3">
      <c r="A55" s="189" t="s">
        <v>199</v>
      </c>
    </row>
    <row r="56" spans="1:9" ht="20.100000000000001" customHeight="1" x14ac:dyDescent="0.25">
      <c r="A56" s="258"/>
      <c r="B56" s="259"/>
      <c r="C56" s="259"/>
      <c r="D56" s="259"/>
      <c r="E56" s="259"/>
      <c r="F56" s="260"/>
    </row>
    <row r="57" spans="1:9" ht="20.100000000000001" customHeight="1" x14ac:dyDescent="0.25">
      <c r="A57" s="261"/>
      <c r="B57" s="262"/>
      <c r="C57" s="262"/>
      <c r="D57" s="262"/>
      <c r="E57" s="262"/>
      <c r="F57" s="263"/>
    </row>
    <row r="58" spans="1:9" ht="20.100000000000001" customHeight="1" x14ac:dyDescent="0.25">
      <c r="A58" s="261"/>
      <c r="B58" s="262"/>
      <c r="C58" s="262"/>
      <c r="D58" s="262"/>
      <c r="E58" s="262"/>
      <c r="F58" s="263"/>
    </row>
    <row r="59" spans="1:9" ht="20.100000000000001" customHeight="1" x14ac:dyDescent="0.25">
      <c r="A59" s="261"/>
      <c r="B59" s="262"/>
      <c r="C59" s="262"/>
      <c r="D59" s="262"/>
      <c r="E59" s="262"/>
      <c r="F59" s="263"/>
    </row>
    <row r="60" spans="1:9" ht="20.100000000000001" customHeight="1" x14ac:dyDescent="0.25"/>
    <row r="61" spans="1:9" ht="20.100000000000001" customHeight="1" x14ac:dyDescent="0.25"/>
    <row r="62" spans="1:9" s="25" customFormat="1" ht="22.5" customHeight="1" x14ac:dyDescent="0.35">
      <c r="A62" s="300" t="str">
        <f>IF(BuildingName="","Enter Building Name Above",BuildingName)</f>
        <v>Enter Building Name Above</v>
      </c>
      <c r="B62" s="300"/>
      <c r="C62" s="300"/>
      <c r="D62" s="300"/>
      <c r="E62" s="300"/>
      <c r="F62" s="300"/>
      <c r="I62" s="26"/>
    </row>
    <row r="63" spans="1:9" s="25" customFormat="1" ht="22.5" customHeight="1" thickBot="1" x14ac:dyDescent="0.4">
      <c r="A63" s="24"/>
      <c r="I63" s="26"/>
    </row>
    <row r="64" spans="1:9" s="25" customFormat="1" ht="22.5" customHeight="1" thickBot="1" x14ac:dyDescent="0.4">
      <c r="A64" s="24" t="s">
        <v>155</v>
      </c>
      <c r="B64" s="27"/>
      <c r="C64" s="27"/>
      <c r="D64" s="127">
        <f>SquareFeet</f>
        <v>0</v>
      </c>
      <c r="I64" s="26"/>
    </row>
    <row r="65" spans="1:15" s="25" customFormat="1" ht="22.5" customHeight="1" x14ac:dyDescent="0.35">
      <c r="A65" s="24"/>
      <c r="B65" s="27"/>
      <c r="C65" s="27"/>
      <c r="D65" s="28"/>
      <c r="I65" s="26"/>
    </row>
    <row r="66" spans="1:15" s="25" customFormat="1" ht="22.5" customHeight="1" x14ac:dyDescent="0.35">
      <c r="A66" s="29" t="str">
        <f>IF(C167="", "Year 1 Natural Gas Consumption (Therms)", CONCATENATE(C167, " Natural Gas Consumption (Therms)"))</f>
        <v>Year 1 Natural Gas Consumption (Therms)</v>
      </c>
      <c r="B66" s="27"/>
      <c r="C66" s="27"/>
      <c r="F66" s="30">
        <f>NGThermsTotal1</f>
        <v>0</v>
      </c>
      <c r="I66" s="26"/>
    </row>
    <row r="67" spans="1:15" s="25" customFormat="1" ht="22.5" customHeight="1" x14ac:dyDescent="0.35">
      <c r="A67" s="29" t="str">
        <f>IF(C167="", "Year 1 Natural Gas Cost ($)", CONCATENATE(C167, " Natural Gas Cost ($)"))</f>
        <v>Year 1 Natural Gas Cost ($)</v>
      </c>
      <c r="B67" s="27"/>
      <c r="C67" s="27"/>
      <c r="F67" s="31">
        <f>NGCostTotal1</f>
        <v>0</v>
      </c>
      <c r="I67" s="26"/>
      <c r="K67" s="27"/>
    </row>
    <row r="68" spans="1:15" s="25" customFormat="1" ht="22.5" customHeight="1" x14ac:dyDescent="0.35">
      <c r="A68" s="29" t="str">
        <f>IF(C248="", "Year 1 Electric Consumption (kWh)", CONCATENATE(C248, " Electric Consumption (kWh)"))</f>
        <v>Year 1 Electric Consumption (kWh)</v>
      </c>
      <c r="B68" s="27"/>
      <c r="C68" s="27"/>
      <c r="F68" s="32">
        <f>ElectrickWhTotal1</f>
        <v>0</v>
      </c>
      <c r="I68" s="26"/>
      <c r="K68" s="27"/>
    </row>
    <row r="69" spans="1:15" s="25" customFormat="1" ht="22.5" customHeight="1" x14ac:dyDescent="0.35">
      <c r="A69" s="29" t="str">
        <f>IF(C248="", "Year 1 Electric Cost ($)", CONCATENATE(C248, " Electric Cost ($)"))</f>
        <v>Year 1 Electric Cost ($)</v>
      </c>
      <c r="B69" s="27"/>
      <c r="C69" s="27"/>
      <c r="F69" s="32">
        <f>ElecCostTotal1</f>
        <v>0</v>
      </c>
      <c r="I69" s="26"/>
      <c r="K69" s="27"/>
      <c r="L69" s="28"/>
      <c r="O69" s="28"/>
    </row>
    <row r="70" spans="1:15" s="25" customFormat="1" ht="22.5" customHeight="1" x14ac:dyDescent="0.35">
      <c r="A70" s="29" t="str">
        <f>IF(C328="", "Year 1 Oil #1 Consumption (Therms)", CONCATENATE(C328, " Oil #1 Consumption (Therms)"))</f>
        <v>Year 1 Oil #1 Consumption (Therms)</v>
      </c>
      <c r="B70" s="27"/>
      <c r="C70" s="27"/>
      <c r="F70" s="30">
        <f>Oil1ThermTotal1</f>
        <v>0</v>
      </c>
      <c r="I70" s="26"/>
      <c r="K70" s="27"/>
      <c r="L70" s="28"/>
      <c r="O70" s="28"/>
    </row>
    <row r="71" spans="1:15" s="25" customFormat="1" ht="22.5" customHeight="1" x14ac:dyDescent="0.35">
      <c r="A71" s="29" t="str">
        <f>IF(C328="", "Year 1 Oil #1 Cost ($)", CONCATENATE(C328, " Oil #1 Cost ($)"))</f>
        <v>Year 1 Oil #1 Cost ($)</v>
      </c>
      <c r="B71" s="27"/>
      <c r="C71" s="27"/>
      <c r="F71" s="31">
        <f>Oil1CostTotal1</f>
        <v>0</v>
      </c>
      <c r="I71" s="26"/>
      <c r="K71" s="27"/>
      <c r="L71" s="28"/>
      <c r="O71" s="28"/>
    </row>
    <row r="72" spans="1:15" s="25" customFormat="1" ht="22.5" customHeight="1" x14ac:dyDescent="0.35">
      <c r="A72" s="29" t="str">
        <f>IF(C421="", "Year 1 Oil #2 Consumption (Therms)", CONCATENATE(C421, " Oil #2 Consumption (Therms)"))</f>
        <v>Year 1 Oil #2 Consumption (Therms)</v>
      </c>
      <c r="B72" s="27"/>
      <c r="C72" s="27"/>
      <c r="F72" s="30">
        <f>Oil2ThermTotal1</f>
        <v>0</v>
      </c>
      <c r="I72" s="26"/>
      <c r="K72" s="27"/>
      <c r="L72" s="28"/>
      <c r="O72" s="28"/>
    </row>
    <row r="73" spans="1:15" s="25" customFormat="1" ht="22.5" customHeight="1" x14ac:dyDescent="0.35">
      <c r="A73" s="29" t="str">
        <f>IF(C421="", "Year 1 Oil #2 Cost ($)", CONCATENATE(C421, " Oil #2 Cost ($)"))</f>
        <v>Year 1 Oil #2 Cost ($)</v>
      </c>
      <c r="B73" s="27"/>
      <c r="C73" s="27"/>
      <c r="F73" s="31">
        <f>Oil2CostTotal1</f>
        <v>0</v>
      </c>
      <c r="I73" s="26"/>
      <c r="K73" s="27"/>
      <c r="L73" s="28"/>
      <c r="O73" s="28"/>
    </row>
    <row r="74" spans="1:15" s="25" customFormat="1" ht="22.5" customHeight="1" x14ac:dyDescent="0.35">
      <c r="A74" s="29" t="str">
        <f>IF(C516="", "Year 1 Propane Consumption (Therms)", CONCATENATE(C516, " Propane Consumption (Therms)"))</f>
        <v>Year 1 Propane Consumption (Therms)</v>
      </c>
      <c r="B74" s="27"/>
      <c r="C74" s="27"/>
      <c r="F74" s="30">
        <f>PropThermTotal1</f>
        <v>0</v>
      </c>
      <c r="I74" s="26"/>
      <c r="K74" s="27"/>
      <c r="L74" s="28"/>
      <c r="O74" s="28"/>
    </row>
    <row r="75" spans="1:15" s="25" customFormat="1" ht="22.5" customHeight="1" x14ac:dyDescent="0.35">
      <c r="A75" s="29" t="str">
        <f>IF(C516="", "Year 1 Propane Cost ($)", CONCATENATE(C516, " Propane Cost ($)"))</f>
        <v>Year 1 Propane Cost ($)</v>
      </c>
      <c r="B75" s="27"/>
      <c r="C75" s="27"/>
      <c r="F75" s="30">
        <f>PropCostTotal1</f>
        <v>0</v>
      </c>
      <c r="I75" s="26"/>
      <c r="K75" s="27"/>
      <c r="L75" s="28"/>
      <c r="O75" s="28"/>
    </row>
    <row r="76" spans="1:15" s="25" customFormat="1" ht="22.5" customHeight="1" x14ac:dyDescent="0.35">
      <c r="A76" s="29" t="str">
        <f>IF(C610="", "Year 1 Coal Consumption (Therms)", CONCATENATE(C610, " Coal Consumption (Therms)"))</f>
        <v>Year 1 Coal Consumption (Therms)</v>
      </c>
      <c r="B76" s="27"/>
      <c r="C76" s="27"/>
      <c r="F76" s="30">
        <f>CoalThermTotal1</f>
        <v>0</v>
      </c>
      <c r="I76" s="26"/>
      <c r="K76" s="27"/>
      <c r="L76" s="28"/>
      <c r="O76" s="28"/>
    </row>
    <row r="77" spans="1:15" s="25" customFormat="1" ht="22.5" customHeight="1" x14ac:dyDescent="0.35">
      <c r="A77" s="29" t="str">
        <f>IF(C610="", "Year 1 Coal Cost ($)", CONCATENATE(C610, " Coal Cost ($)"))</f>
        <v>Year 1 Coal Cost ($)</v>
      </c>
      <c r="B77" s="27"/>
      <c r="C77" s="27"/>
      <c r="F77" s="30">
        <f>CoalCostTotal1</f>
        <v>0</v>
      </c>
      <c r="I77" s="26"/>
      <c r="K77" s="27"/>
      <c r="L77" s="28"/>
      <c r="O77" s="28"/>
    </row>
    <row r="78" spans="1:15" s="25" customFormat="1" ht="22.5" customHeight="1" x14ac:dyDescent="0.35">
      <c r="A78" s="29" t="str">
        <f>IF(C704="", "Year 1 Wood (Spruce) Consumption (Therms)", CONCATENATE(C704, " Wood (Spruce) Consumption (Therms)"))</f>
        <v>Year 1 Wood (Spruce) Consumption (Therms)</v>
      </c>
      <c r="B78" s="27"/>
      <c r="C78" s="27"/>
      <c r="F78" s="30">
        <f>SpruceThermTotal1</f>
        <v>0</v>
      </c>
      <c r="I78" s="26"/>
      <c r="K78" s="27"/>
      <c r="L78" s="28"/>
      <c r="O78" s="28"/>
    </row>
    <row r="79" spans="1:15" s="25" customFormat="1" ht="22.5" customHeight="1" x14ac:dyDescent="0.35">
      <c r="A79" s="29" t="str">
        <f>IF(C704="", "Year 1 Wood (Spruce) Cost ($)", CONCATENATE(C704, " Wood (Spruce) Cost ($)"))</f>
        <v>Year 1 Wood (Spruce) Cost ($)</v>
      </c>
      <c r="B79" s="27"/>
      <c r="C79" s="27"/>
      <c r="F79" s="30">
        <f>SpruceThermTotal1</f>
        <v>0</v>
      </c>
      <c r="I79" s="26"/>
      <c r="K79" s="27"/>
      <c r="L79" s="28"/>
      <c r="O79" s="28"/>
    </row>
    <row r="80" spans="1:15" s="25" customFormat="1" ht="22.5" customHeight="1" x14ac:dyDescent="0.35">
      <c r="A80" s="29" t="str">
        <f>IF(C798="", "Year 1 Wood (Birch) Consumption (Therms)", CONCATENATE(C798, " Wood (Birch) Consumption (Therms)"))</f>
        <v>Year 1 Wood (Birch) Consumption (Therms)</v>
      </c>
      <c r="B80" s="27"/>
      <c r="C80" s="27"/>
      <c r="F80" s="30">
        <f>BirchThermTotal1</f>
        <v>0</v>
      </c>
      <c r="I80" s="26"/>
      <c r="K80" s="27"/>
      <c r="L80" s="28"/>
      <c r="O80" s="28"/>
    </row>
    <row r="81" spans="1:15" s="25" customFormat="1" ht="22.5" customHeight="1" x14ac:dyDescent="0.35">
      <c r="A81" s="29" t="str">
        <f>IF(C798="", "Year 1 Wood (Birch) Cost ($)", CONCATENATE(C798, " Wood (Birch) Cost ($)"))</f>
        <v>Year 1 Wood (Birch) Cost ($)</v>
      </c>
      <c r="B81" s="27"/>
      <c r="C81" s="27"/>
      <c r="F81" s="30">
        <f>BirchCostTotal1</f>
        <v>0</v>
      </c>
      <c r="I81" s="26"/>
      <c r="K81" s="27"/>
      <c r="L81" s="28"/>
      <c r="O81" s="28"/>
    </row>
    <row r="82" spans="1:15" s="25" customFormat="1" ht="22.5" customHeight="1" x14ac:dyDescent="0.35">
      <c r="A82" s="29" t="str">
        <f>IF(C892="", "Year 1 Steam Consumption (Therms)", CONCATENATE(C892, " Steam Consumption (Therms)"))</f>
        <v>Year 1 Steam Consumption (Therms)</v>
      </c>
      <c r="B82" s="27"/>
      <c r="C82" s="27"/>
      <c r="F82" s="30">
        <f>SteamThermTotal1</f>
        <v>0</v>
      </c>
      <c r="I82" s="26"/>
      <c r="K82" s="27"/>
      <c r="L82" s="28"/>
      <c r="O82" s="28"/>
    </row>
    <row r="83" spans="1:15" s="25" customFormat="1" ht="22.5" customHeight="1" x14ac:dyDescent="0.35">
      <c r="A83" s="29" t="str">
        <f>IF(C892="", "Year 1 Steam Cost ($)", CONCATENATE(C892, " Steam Cost ($)"))</f>
        <v>Year 1 Steam Cost ($)</v>
      </c>
      <c r="B83" s="27"/>
      <c r="C83" s="27"/>
      <c r="F83" s="30">
        <f>SteamCostTotal1</f>
        <v>0</v>
      </c>
      <c r="I83" s="26"/>
      <c r="K83" s="27"/>
      <c r="L83" s="28"/>
      <c r="O83" s="28"/>
    </row>
    <row r="84" spans="1:15" s="25" customFormat="1" ht="22.5" customHeight="1" x14ac:dyDescent="0.35">
      <c r="A84" s="29" t="str">
        <f>IF(C986="", "Year 1 Hot Water Consumption (Therms)", CONCATENATE(C986, " Hot Water Consumption (Therms)"))</f>
        <v>Year 1 Hot Water Consumption (Therms)</v>
      </c>
      <c r="B84" s="27"/>
      <c r="C84" s="27"/>
      <c r="F84" s="30">
        <f>HWThermTotal1</f>
        <v>0</v>
      </c>
      <c r="I84" s="26"/>
      <c r="K84" s="27"/>
      <c r="L84" s="28"/>
      <c r="O84" s="28"/>
    </row>
    <row r="85" spans="1:15" s="25" customFormat="1" ht="22.5" customHeight="1" x14ac:dyDescent="0.35">
      <c r="A85" s="29" t="str">
        <f>IF(C986="", "Year 1 Hot Water Cost ($)", CONCATENATE(C986, " Hot Water Cost ($)"))</f>
        <v>Year 1 Hot Water Cost ($)</v>
      </c>
      <c r="B85" s="27"/>
      <c r="C85" s="27"/>
      <c r="F85" s="30">
        <f>HWCostTotal1</f>
        <v>0</v>
      </c>
      <c r="I85" s="26"/>
      <c r="K85" s="27"/>
      <c r="L85" s="28"/>
      <c r="O85" s="28"/>
    </row>
    <row r="86" spans="1:15" s="25" customFormat="1" ht="22.5" customHeight="1" x14ac:dyDescent="0.35">
      <c r="A86" s="303" t="s">
        <v>202</v>
      </c>
      <c r="B86" s="303"/>
      <c r="C86" s="27"/>
      <c r="F86" s="33">
        <f>((F66+F70+F74+F76+F78+F82)*100000+F68*3413)/1000</f>
        <v>0</v>
      </c>
      <c r="I86" s="26"/>
      <c r="K86" s="27"/>
      <c r="L86" s="27"/>
      <c r="O86" s="34"/>
    </row>
    <row r="87" spans="1:15" s="25" customFormat="1" ht="22.5" customHeight="1" x14ac:dyDescent="0.35">
      <c r="A87" s="303" t="s">
        <v>203</v>
      </c>
      <c r="B87" s="303"/>
      <c r="C87" s="28"/>
      <c r="F87" s="32">
        <f>F67+F69+F71+F75+F77+F79+F83</f>
        <v>0</v>
      </c>
      <c r="I87" s="26"/>
      <c r="K87" s="27"/>
      <c r="L87" s="27"/>
      <c r="O87" s="35"/>
    </row>
    <row r="88" spans="1:15" s="25" customFormat="1" ht="22.5" customHeight="1" x14ac:dyDescent="0.35">
      <c r="A88" s="236" t="s">
        <v>16</v>
      </c>
      <c r="B88" s="236"/>
      <c r="C88" s="236"/>
      <c r="I88" s="26"/>
      <c r="K88" s="27"/>
      <c r="L88" s="27"/>
      <c r="O88" s="37"/>
    </row>
    <row r="89" spans="1:15" s="25" customFormat="1" ht="22.5" customHeight="1" x14ac:dyDescent="0.35">
      <c r="B89" s="36" t="str">
        <f>IF(C167="", "Year 1 Natural Gas (kBtu/sf) ", CONCATENATE(C167, " Natural Gas (kBtu/sf) "))</f>
        <v xml:space="preserve">Year 1 Natural Gas (kBtu/sf) </v>
      </c>
      <c r="C89" s="38"/>
      <c r="D89" s="38"/>
      <c r="E89" s="38"/>
      <c r="F89" s="192" t="e">
        <f>(F66*100000)/1000/$D$64</f>
        <v>#DIV/0!</v>
      </c>
      <c r="I89" s="26"/>
      <c r="K89" s="27"/>
      <c r="L89" s="27"/>
      <c r="N89" s="37"/>
      <c r="O89" s="32"/>
    </row>
    <row r="90" spans="1:15" s="25" customFormat="1" ht="22.5" customHeight="1" x14ac:dyDescent="0.35">
      <c r="B90" s="36" t="str">
        <f>IF(C248="", "Year 1 Electricity (kBtu/sf)", CONCATENATE(C248, " Electricity (kBtu/sf)"))</f>
        <v>Year 1 Electricity (kBtu/sf)</v>
      </c>
      <c r="F90" s="192" t="e">
        <f>(F68*3413)/1000/$D$64</f>
        <v>#DIV/0!</v>
      </c>
      <c r="I90" s="26"/>
      <c r="K90" s="27"/>
      <c r="L90" s="27"/>
      <c r="N90" s="37"/>
      <c r="O90" s="39"/>
    </row>
    <row r="91" spans="1:15" s="25" customFormat="1" ht="22.5" customHeight="1" x14ac:dyDescent="0.35">
      <c r="B91" s="36" t="str">
        <f>IF(C328="", "Year 1 Oil #1 (kBtu/sf) ", CONCATENATE(C328, " Oil #1 (kBtu/sf) "))</f>
        <v xml:space="preserve">Year 1 Oil #1 (kBtu/sf) </v>
      </c>
      <c r="C91" s="38"/>
      <c r="D91" s="38"/>
      <c r="E91" s="38"/>
      <c r="F91" s="192" t="e">
        <f>(F70*100000)/1000/$D$64</f>
        <v>#DIV/0!</v>
      </c>
      <c r="I91" s="26"/>
      <c r="K91" s="27"/>
      <c r="L91" s="27"/>
      <c r="N91" s="37"/>
      <c r="O91" s="39"/>
    </row>
    <row r="92" spans="1:15" s="25" customFormat="1" ht="22.5" customHeight="1" x14ac:dyDescent="0.35">
      <c r="B92" s="36" t="str">
        <f>IF(C421="", "Year 1 Oil #2 (kBtu/sf)", CONCATENATE(C421, " Oil #2 (kBtu/sf) "))</f>
        <v>Year 1 Oil #2 (kBtu/sf)</v>
      </c>
      <c r="C92" s="38"/>
      <c r="D92" s="38"/>
      <c r="E92" s="38"/>
      <c r="F92" s="192" t="e">
        <f>(F72*100000)/1000/$D$64</f>
        <v>#DIV/0!</v>
      </c>
      <c r="I92" s="26"/>
      <c r="K92" s="27"/>
      <c r="L92" s="27"/>
      <c r="N92" s="37"/>
      <c r="O92" s="39"/>
    </row>
    <row r="93" spans="1:15" s="25" customFormat="1" ht="22.5" customHeight="1" x14ac:dyDescent="0.35">
      <c r="B93" s="36" t="str">
        <f>IF(C516="", "Year 1 Propane (kBtu/sf) ", CONCATENATE(C516, " Propane (kBtu/sf) "))</f>
        <v xml:space="preserve">Year 1 Propane (kBtu/sf) </v>
      </c>
      <c r="C93" s="38"/>
      <c r="D93" s="38"/>
      <c r="E93" s="38"/>
      <c r="F93" s="192" t="e">
        <f>(F74*100000)/1000/$D$64</f>
        <v>#DIV/0!</v>
      </c>
      <c r="I93" s="26"/>
      <c r="K93" s="27"/>
      <c r="L93" s="27"/>
      <c r="N93" s="37"/>
      <c r="O93" s="39"/>
    </row>
    <row r="94" spans="1:15" s="25" customFormat="1" ht="22.5" customHeight="1" x14ac:dyDescent="0.35">
      <c r="B94" s="36" t="str">
        <f>IF(C610="", "Year 1 Coal (kBtu/sf)", CONCATENATE(C610, " Coal (kBtu/sf)"))</f>
        <v>Year 1 Coal (kBtu/sf)</v>
      </c>
      <c r="C94" s="38"/>
      <c r="D94" s="38"/>
      <c r="E94" s="38"/>
      <c r="F94" s="192" t="e">
        <f>(F76*100000)/1000/$D$64</f>
        <v>#DIV/0!</v>
      </c>
      <c r="I94" s="26"/>
      <c r="K94" s="27"/>
      <c r="L94" s="27"/>
      <c r="N94" s="37"/>
      <c r="O94" s="39"/>
    </row>
    <row r="95" spans="1:15" s="25" customFormat="1" ht="22.5" customHeight="1" x14ac:dyDescent="0.35">
      <c r="B95" s="36" t="str">
        <f>IF(C704="", "Year 1 Wood (Spruce) (kBtu/sf)", CONCATENATE(C704, " Wood (Spruce) (kBtu/sf)"))</f>
        <v>Year 1 Wood (Spruce) (kBtu/sf)</v>
      </c>
      <c r="C95" s="38"/>
      <c r="D95" s="38"/>
      <c r="E95" s="38"/>
      <c r="F95" s="192" t="e">
        <f>(F78*100000)/1000/$D$64</f>
        <v>#DIV/0!</v>
      </c>
      <c r="I95" s="26"/>
      <c r="K95" s="27"/>
      <c r="L95" s="27"/>
      <c r="N95" s="37"/>
      <c r="O95" s="39"/>
    </row>
    <row r="96" spans="1:15" s="25" customFormat="1" ht="22.5" customHeight="1" x14ac:dyDescent="0.35">
      <c r="B96" s="36" t="str">
        <f>IF(C798="", "Year 1 Wood (Birch) (kBtu/sf)", CONCATENATE(C798, " Wood (Birch) (kBtu/sf)"))</f>
        <v>Year 1 Wood (Birch) (kBtu/sf)</v>
      </c>
      <c r="C96" s="38"/>
      <c r="D96" s="38"/>
      <c r="E96" s="38"/>
      <c r="F96" s="192" t="e">
        <f>(F80*100000)/1000/$D$64</f>
        <v>#DIV/0!</v>
      </c>
      <c r="I96" s="26"/>
      <c r="K96" s="27"/>
      <c r="L96" s="27"/>
      <c r="N96" s="37"/>
      <c r="O96" s="39"/>
    </row>
    <row r="97" spans="1:15" s="25" customFormat="1" ht="22.5" customHeight="1" x14ac:dyDescent="0.35">
      <c r="B97" s="36" t="str">
        <f>IF(C892="", "Year 1 Steam (kBtu/sf)", CONCATENATE(C892, " Steam (kBtu/sf)"))</f>
        <v>Year 1 Steam (kBtu/sf)</v>
      </c>
      <c r="C97" s="38"/>
      <c r="D97" s="38"/>
      <c r="E97" s="38"/>
      <c r="F97" s="192" t="e">
        <f>(F82*100000)/1000/$D$64</f>
        <v>#DIV/0!</v>
      </c>
      <c r="I97" s="26"/>
      <c r="K97" s="27"/>
      <c r="L97" s="27"/>
      <c r="N97" s="37"/>
      <c r="O97" s="39"/>
    </row>
    <row r="98" spans="1:15" s="25" customFormat="1" ht="22.5" customHeight="1" x14ac:dyDescent="0.35">
      <c r="B98" s="36" t="str">
        <f>IF(C986="", "Year 1 Hot Water (kBtu/sf)", CONCATENATE(C986, " Hot Water (kBtu/sf)"))</f>
        <v>Year 1 Hot Water (kBtu/sf)</v>
      </c>
      <c r="C98" s="38"/>
      <c r="D98" s="38"/>
      <c r="E98" s="38"/>
      <c r="F98" s="192" t="e">
        <f>(F84*100000)/1000/$D$64</f>
        <v>#DIV/0!</v>
      </c>
      <c r="I98" s="26"/>
      <c r="K98" s="27"/>
      <c r="L98" s="27"/>
      <c r="N98" s="37"/>
      <c r="O98" s="39"/>
    </row>
    <row r="99" spans="1:15" s="25" customFormat="1" ht="22.5" customHeight="1" x14ac:dyDescent="0.35">
      <c r="B99" s="38" t="s">
        <v>204</v>
      </c>
      <c r="C99" s="28"/>
      <c r="D99" s="37"/>
      <c r="F99" s="194" t="e">
        <f>F86/$D$64</f>
        <v>#DIV/0!</v>
      </c>
      <c r="I99" s="26"/>
    </row>
    <row r="100" spans="1:15" s="25" customFormat="1" ht="22.5" customHeight="1" x14ac:dyDescent="0.35">
      <c r="A100" s="236" t="s">
        <v>17</v>
      </c>
      <c r="B100" s="236"/>
      <c r="C100" s="236"/>
      <c r="F100" s="40"/>
      <c r="I100" s="26"/>
    </row>
    <row r="101" spans="1:15" s="25" customFormat="1" ht="22.5" customHeight="1" x14ac:dyDescent="0.35">
      <c r="B101" s="36" t="str">
        <f>IF(C167="", "Year 1 Natural Gas Cost Index ($/sf) ", CONCATENATE(C167, " Natural Gas Cost Index ($/sf) "))</f>
        <v xml:space="preserve">Year 1 Natural Gas Cost Index ($/sf) </v>
      </c>
      <c r="F101" s="41" t="e">
        <f>F67/$D$64</f>
        <v>#DIV/0!</v>
      </c>
      <c r="I101" s="26"/>
    </row>
    <row r="102" spans="1:15" s="25" customFormat="1" ht="22.5" customHeight="1" x14ac:dyDescent="0.35">
      <c r="B102" s="36" t="str">
        <f>IF(C248="", "Year 1 Electric Cost Index ($/sf)", CONCATENATE(C248, " Electric Cost Index ($/sf)"))</f>
        <v>Year 1 Electric Cost Index ($/sf)</v>
      </c>
      <c r="F102" s="41" t="e">
        <f>F69/$D$64</f>
        <v>#DIV/0!</v>
      </c>
      <c r="I102" s="26"/>
    </row>
    <row r="103" spans="1:15" s="25" customFormat="1" ht="22.5" customHeight="1" x14ac:dyDescent="0.35">
      <c r="B103" s="36" t="str">
        <f>IF(C328="", "Year 1 Oil #1 Cost Index ($/sf)", CONCATENATE(C328, " Oil #1 Cost Index ($/sf)"))</f>
        <v>Year 1 Oil #1 Cost Index ($/sf)</v>
      </c>
      <c r="C103" s="38"/>
      <c r="D103" s="38"/>
      <c r="F103" s="41" t="e">
        <f>F71/$D$64</f>
        <v>#DIV/0!</v>
      </c>
      <c r="I103" s="26"/>
    </row>
    <row r="104" spans="1:15" s="25" customFormat="1" ht="22.5" customHeight="1" x14ac:dyDescent="0.35">
      <c r="B104" s="36" t="str">
        <f>IF(C421="", "Year 1 Oil #2 Cost Index ($/sf)", CONCATENATE(C421, " Oil #2 Cost Index ($/sf)"))</f>
        <v>Year 1 Oil #2 Cost Index ($/sf)</v>
      </c>
      <c r="C104" s="38"/>
      <c r="D104" s="38"/>
      <c r="F104" s="41" t="e">
        <f>F73/$D$64</f>
        <v>#DIV/0!</v>
      </c>
      <c r="I104" s="26"/>
    </row>
    <row r="105" spans="1:15" s="25" customFormat="1" ht="22.5" customHeight="1" x14ac:dyDescent="0.35">
      <c r="B105" s="36" t="str">
        <f>IF(C516="", "Year 1 Propane Cost Index ($/sf)", CONCATENATE(C516, " Propane Cost Index ($/sf)"))</f>
        <v>Year 1 Propane Cost Index ($/sf)</v>
      </c>
      <c r="C105" s="38"/>
      <c r="D105" s="38"/>
      <c r="F105" s="41" t="e">
        <f>F75/$D$64</f>
        <v>#DIV/0!</v>
      </c>
      <c r="I105" s="26"/>
    </row>
    <row r="106" spans="1:15" s="25" customFormat="1" ht="22.5" customHeight="1" x14ac:dyDescent="0.35">
      <c r="B106" s="36" t="str">
        <f>IF(C610="", "Year 1 Coal Cost Index ($/sf)", CONCATENATE(C610, " Coal Cost Index ($/sf)"))</f>
        <v>Year 1 Coal Cost Index ($/sf)</v>
      </c>
      <c r="C106" s="38"/>
      <c r="D106" s="38"/>
      <c r="F106" s="41" t="e">
        <f>F77/$D$64</f>
        <v>#DIV/0!</v>
      </c>
      <c r="I106" s="26"/>
    </row>
    <row r="107" spans="1:15" s="25" customFormat="1" ht="22.5" customHeight="1" x14ac:dyDescent="0.35">
      <c r="B107" s="36" t="str">
        <f>IF(C704="", "Year 1 Wood (Spruce) Cost Index ($/sf)", CONCATENATE(C704, " Wood (Spruce) Cost Index ($/sf)"))</f>
        <v>Year 1 Wood (Spruce) Cost Index ($/sf)</v>
      </c>
      <c r="C107" s="38"/>
      <c r="D107" s="38"/>
      <c r="F107" s="41" t="e">
        <f>F79/$D$64</f>
        <v>#DIV/0!</v>
      </c>
      <c r="I107" s="26"/>
    </row>
    <row r="108" spans="1:15" s="25" customFormat="1" ht="22.5" customHeight="1" x14ac:dyDescent="0.35">
      <c r="B108" s="36" t="str">
        <f>IF(C798="", "Year 1 Wood (Birch) Cost Index ($/sf)", CONCATENATE(C798, " Wood (Birch) Cost Index ($/sf)"))</f>
        <v>Year 1 Wood (Birch) Cost Index ($/sf)</v>
      </c>
      <c r="C108" s="38"/>
      <c r="D108" s="38"/>
      <c r="F108" s="41" t="e">
        <f>F81/$D$64</f>
        <v>#DIV/0!</v>
      </c>
      <c r="I108" s="26"/>
    </row>
    <row r="109" spans="1:15" s="25" customFormat="1" ht="22.5" customHeight="1" x14ac:dyDescent="0.35">
      <c r="B109" s="36" t="str">
        <f>IF(C892="", "Year 1 Steam Cost Index ($/sf)", CONCATENATE(C892, " Steam Cost Index ($/sf)"))</f>
        <v>Year 1 Steam Cost Index ($/sf)</v>
      </c>
      <c r="C109" s="38"/>
      <c r="D109" s="38"/>
      <c r="F109" s="41" t="e">
        <f>F83/$D$64</f>
        <v>#DIV/0!</v>
      </c>
      <c r="I109" s="26"/>
    </row>
    <row r="110" spans="1:15" s="25" customFormat="1" ht="22.5" customHeight="1" x14ac:dyDescent="0.35">
      <c r="B110" s="36" t="str">
        <f>IF(C896="", "Year 1 Hot Water Cost Index ($/sf)", CONCATENATE(C986, " Hot Water Cost Index ($/sf)"))</f>
        <v>Year 1 Hot Water Cost Index ($/sf)</v>
      </c>
      <c r="C110" s="38"/>
      <c r="D110" s="38"/>
      <c r="F110" s="41" t="e">
        <f>F85/$D$64</f>
        <v>#DIV/0!</v>
      </c>
      <c r="I110" s="26"/>
    </row>
    <row r="111" spans="1:15" s="25" customFormat="1" ht="22.5" customHeight="1" x14ac:dyDescent="0.35">
      <c r="B111" s="36" t="s">
        <v>205</v>
      </c>
      <c r="F111" s="42" t="e">
        <f>F87/$D$64</f>
        <v>#DIV/0!</v>
      </c>
      <c r="I111" s="26"/>
    </row>
    <row r="112" spans="1:15" s="25" customFormat="1" ht="22.5" customHeight="1" x14ac:dyDescent="0.35">
      <c r="I112" s="26"/>
    </row>
    <row r="113" spans="1:9" s="25" customFormat="1" ht="22.5" customHeight="1" x14ac:dyDescent="0.35">
      <c r="A113" s="29" t="str">
        <f>IF(E167="", "Year 2 Natural Gas Consumption (Therms)", CONCATENATE(E167, " Natural Gas Consumption (Therms)"))</f>
        <v>Year 2 Natural Gas Consumption (Therms)</v>
      </c>
      <c r="B113" s="27"/>
      <c r="C113" s="27"/>
      <c r="D113" s="43"/>
      <c r="F113" s="30">
        <f>NGThermsTotal2</f>
        <v>0</v>
      </c>
      <c r="I113" s="26"/>
    </row>
    <row r="114" spans="1:9" s="25" customFormat="1" ht="22.5" customHeight="1" x14ac:dyDescent="0.35">
      <c r="A114" s="29" t="str">
        <f>IF(E167="", "Year 2 Natural Gas Cost ($)", CONCATENATE(E167, " Natural Gas Cost ($)"))</f>
        <v>Year 2 Natural Gas Cost ($)</v>
      </c>
      <c r="B114" s="27"/>
      <c r="C114" s="27"/>
      <c r="D114" s="43"/>
      <c r="F114" s="31">
        <f>NGCostTotal2</f>
        <v>0</v>
      </c>
      <c r="I114" s="26"/>
    </row>
    <row r="115" spans="1:9" s="25" customFormat="1" ht="22.5" customHeight="1" x14ac:dyDescent="0.35">
      <c r="A115" s="29" t="str">
        <f>IF(E248="", "Year 2 Electric Consumption (kWh)", CONCATENATE(E248, " Electric Consumption (kWh)"))</f>
        <v>Year 2 Electric Consumption (kWh)</v>
      </c>
      <c r="B115" s="27"/>
      <c r="C115" s="27"/>
      <c r="D115" s="43"/>
      <c r="F115" s="32">
        <f>ElectrickWhTotal2</f>
        <v>0</v>
      </c>
      <c r="I115" s="26"/>
    </row>
    <row r="116" spans="1:9" s="25" customFormat="1" ht="22.5" customHeight="1" x14ac:dyDescent="0.35">
      <c r="A116" s="29" t="str">
        <f>IF(E248="", "Year 2 Electric Cost ($)", CONCATENATE(E248, " Electric Cost ($)"))</f>
        <v>Year 2 Electric Cost ($)</v>
      </c>
      <c r="B116" s="27"/>
      <c r="C116" s="27"/>
      <c r="D116" s="43"/>
      <c r="F116" s="32">
        <f>ElecCostTotal2</f>
        <v>0</v>
      </c>
      <c r="I116" s="26"/>
    </row>
    <row r="117" spans="1:9" s="25" customFormat="1" ht="22.5" customHeight="1" x14ac:dyDescent="0.35">
      <c r="A117" s="29" t="str">
        <f>IF(E328="", "Year 2 Oil #1 Consumption (Therms)", CONCATENATE(E328, " Oil #1 Consumption (Therms)"))</f>
        <v>Year 2 Oil #1 Consumption (Therms)</v>
      </c>
      <c r="B117" s="27"/>
      <c r="C117" s="27"/>
      <c r="D117" s="43"/>
      <c r="F117" s="30">
        <f>Oil1ThermTotal2</f>
        <v>0</v>
      </c>
      <c r="I117" s="26"/>
    </row>
    <row r="118" spans="1:9" s="25" customFormat="1" ht="22.5" customHeight="1" x14ac:dyDescent="0.35">
      <c r="A118" s="29" t="str">
        <f>IF(E328="", "Year 2 Oil #1 Cost ($)", CONCATENATE(E328, " Oil #1 Cost ($)"))</f>
        <v>Year 2 Oil #1 Cost ($)</v>
      </c>
      <c r="B118" s="27"/>
      <c r="C118" s="27"/>
      <c r="D118" s="43"/>
      <c r="F118" s="31">
        <f>Oil1CostTotal2</f>
        <v>0</v>
      </c>
      <c r="I118" s="26"/>
    </row>
    <row r="119" spans="1:9" s="25" customFormat="1" ht="22.5" customHeight="1" x14ac:dyDescent="0.35">
      <c r="A119" s="29" t="str">
        <f>IF(E421="", "Year 2 Oil #2 Consumption (Therms)", CONCATENATE(E421, " Oil #2 Consumption (Therms)"))</f>
        <v>Year 2 Oil #2 Consumption (Therms)</v>
      </c>
      <c r="B119" s="27"/>
      <c r="C119" s="27"/>
      <c r="D119" s="43"/>
      <c r="F119" s="30">
        <f>Oil2ThermTotal2</f>
        <v>0</v>
      </c>
      <c r="I119" s="26"/>
    </row>
    <row r="120" spans="1:9" s="25" customFormat="1" ht="22.5" customHeight="1" x14ac:dyDescent="0.35">
      <c r="A120" s="29" t="str">
        <f>IF(E421="", "Year 2 Oil #2 Cost ($)", CONCATENATE(E421, " Oil #2 Cost ($)"))</f>
        <v>Year 2 Oil #2 Cost ($)</v>
      </c>
      <c r="B120" s="27"/>
      <c r="C120" s="27"/>
      <c r="D120" s="43"/>
      <c r="F120" s="31">
        <f>Oil2CostTotal2</f>
        <v>0</v>
      </c>
      <c r="I120" s="26"/>
    </row>
    <row r="121" spans="1:9" s="25" customFormat="1" ht="22.5" customHeight="1" x14ac:dyDescent="0.35">
      <c r="A121" s="29" t="str">
        <f>IF(E516="", "Year 2 Propane Consumption (Therms)", CONCATENATE(E516, " Propane Consumption (Therms)"))</f>
        <v>Year 2 Propane Consumption (Therms)</v>
      </c>
      <c r="B121" s="27"/>
      <c r="C121" s="27"/>
      <c r="D121" s="43"/>
      <c r="F121" s="30">
        <f>PropThermTotal2</f>
        <v>0</v>
      </c>
      <c r="I121" s="26"/>
    </row>
    <row r="122" spans="1:9" s="25" customFormat="1" ht="22.5" customHeight="1" x14ac:dyDescent="0.35">
      <c r="A122" s="29" t="str">
        <f>IF(E516="", "Year 2 Propane Cost ($)", CONCATENATE(E516, " Propane Cost ($)"))</f>
        <v>Year 2 Propane Cost ($)</v>
      </c>
      <c r="B122" s="27"/>
      <c r="C122" s="27"/>
      <c r="D122" s="43"/>
      <c r="F122" s="31">
        <f>PropCostTotal2</f>
        <v>0</v>
      </c>
      <c r="I122" s="26"/>
    </row>
    <row r="123" spans="1:9" s="25" customFormat="1" ht="22.5" customHeight="1" x14ac:dyDescent="0.35">
      <c r="A123" s="29" t="str">
        <f>IF(E610="", "Year 2 Coal Consumption (Therms)", CONCATENATE(E610, " Coal Consumption (Therms)"))</f>
        <v>Year 2 Coal Consumption (Therms)</v>
      </c>
      <c r="B123" s="27"/>
      <c r="C123" s="27"/>
      <c r="D123" s="43"/>
      <c r="F123" s="30">
        <f>CoalThermTotal2</f>
        <v>0</v>
      </c>
      <c r="I123" s="26"/>
    </row>
    <row r="124" spans="1:9" s="25" customFormat="1" ht="22.5" customHeight="1" x14ac:dyDescent="0.35">
      <c r="A124" s="29" t="str">
        <f>IF(E610="", "Year 2 Coal Cost ($)", CONCATENATE(E610, " Coal Cost ($)"))</f>
        <v>Year 2 Coal Cost ($)</v>
      </c>
      <c r="B124" s="27"/>
      <c r="C124" s="27"/>
      <c r="D124" s="43"/>
      <c r="F124" s="31">
        <f>CoalCostTotal2</f>
        <v>0</v>
      </c>
      <c r="I124" s="26"/>
    </row>
    <row r="125" spans="1:9" s="25" customFormat="1" ht="22.5" customHeight="1" x14ac:dyDescent="0.35">
      <c r="A125" s="29" t="str">
        <f>IF(E704="", "Year 2 Wood (Spruce) Consumption (Therms)", CONCATENATE(E704, " Wood (Spruce) Consumption (Therms)"))</f>
        <v>Year 2 Wood (Spruce) Consumption (Therms)</v>
      </c>
      <c r="B125" s="27"/>
      <c r="C125" s="27"/>
      <c r="D125" s="43"/>
      <c r="F125" s="30">
        <f>SpruceThermTotal2</f>
        <v>0</v>
      </c>
      <c r="I125" s="26"/>
    </row>
    <row r="126" spans="1:9" s="25" customFormat="1" ht="22.5" customHeight="1" x14ac:dyDescent="0.35">
      <c r="A126" s="29" t="str">
        <f>IF(E704="", "Year 2 Wood (Spruce) Cost ($)", CONCATENATE(E704, " Wood (Spruce) Cost ($)"))</f>
        <v>Year 2 Wood (Spruce) Cost ($)</v>
      </c>
      <c r="B126" s="27"/>
      <c r="C126" s="27"/>
      <c r="D126" s="43"/>
      <c r="F126" s="31">
        <f>SpruceCostTotal2</f>
        <v>0</v>
      </c>
      <c r="I126" s="26"/>
    </row>
    <row r="127" spans="1:9" s="25" customFormat="1" ht="22.5" customHeight="1" x14ac:dyDescent="0.35">
      <c r="A127" s="29" t="str">
        <f>IF(E798="", "Year 2 Wood (Birch) Consumption (Therms)", CONCATENATE(E798, " Wood (Birch) Consumption (Therms)"))</f>
        <v>Year 2 Wood (Birch) Consumption (Therms)</v>
      </c>
      <c r="B127" s="27"/>
      <c r="C127" s="27"/>
      <c r="D127" s="43"/>
      <c r="F127" s="30">
        <f>BirchThermTotal2</f>
        <v>0</v>
      </c>
      <c r="I127" s="26"/>
    </row>
    <row r="128" spans="1:9" s="25" customFormat="1" ht="22.5" customHeight="1" x14ac:dyDescent="0.35">
      <c r="A128" s="29" t="str">
        <f>IF(E798="", "Year 2 Wood (Birch) Cost ($)", CONCATENATE(E798, " Wood (Birch) Cost ($)"))</f>
        <v>Year 2 Wood (Birch) Cost ($)</v>
      </c>
      <c r="B128" s="27"/>
      <c r="C128" s="27"/>
      <c r="D128" s="43"/>
      <c r="F128" s="31">
        <f>BirchCostTotal2</f>
        <v>0</v>
      </c>
      <c r="I128" s="26"/>
    </row>
    <row r="129" spans="1:9" s="25" customFormat="1" ht="22.5" customHeight="1" x14ac:dyDescent="0.35">
      <c r="A129" s="29" t="str">
        <f>IF(E892="", "Year 2 Steam Consumption (Therms)", CONCATENATE(E892, " Steam Consumption (Therms)"))</f>
        <v>Year 2 Steam Consumption (Therms)</v>
      </c>
      <c r="B129" s="27"/>
      <c r="C129" s="27"/>
      <c r="D129" s="43"/>
      <c r="F129" s="30">
        <f>SteamThermTotal2</f>
        <v>0</v>
      </c>
      <c r="I129" s="26"/>
    </row>
    <row r="130" spans="1:9" s="25" customFormat="1" ht="22.5" customHeight="1" x14ac:dyDescent="0.35">
      <c r="A130" s="29" t="str">
        <f>IF(E892="", "Year 2 Steam Cost ($)", CONCATENATE(E892, " Steam Cost ($)"))</f>
        <v>Year 2 Steam Cost ($)</v>
      </c>
      <c r="B130" s="27"/>
      <c r="C130" s="27"/>
      <c r="D130" s="43"/>
      <c r="F130" s="31">
        <f>SteamCostTotal2</f>
        <v>0</v>
      </c>
      <c r="I130" s="26"/>
    </row>
    <row r="131" spans="1:9" s="25" customFormat="1" ht="22.5" customHeight="1" x14ac:dyDescent="0.35">
      <c r="A131" s="29" t="str">
        <f>IF(E986="", "Year 2 Hot Water Consumption (Therms)", CONCATENATE(E896, " Hot Water Consumption (Therms)"))</f>
        <v>Year 2 Hot Water Consumption (Therms)</v>
      </c>
      <c r="B131" s="27"/>
      <c r="C131" s="27"/>
      <c r="D131" s="43"/>
      <c r="F131" s="30">
        <f>HWThermTotal2</f>
        <v>0</v>
      </c>
      <c r="I131" s="26"/>
    </row>
    <row r="132" spans="1:9" s="25" customFormat="1" ht="22.5" customHeight="1" x14ac:dyDescent="0.35">
      <c r="A132" s="29" t="str">
        <f>IF(E986="", "Year 2 Hot Water Cost ($)", CONCATENATE(E986, " Hot Water Cost ($)"))</f>
        <v>Year 2 Hot Water Cost ($)</v>
      </c>
      <c r="B132" s="27"/>
      <c r="C132" s="27"/>
      <c r="D132" s="43"/>
      <c r="F132" s="31">
        <f>HWCostTotal2</f>
        <v>0</v>
      </c>
      <c r="I132" s="26"/>
    </row>
    <row r="133" spans="1:9" s="25" customFormat="1" ht="22.5" customHeight="1" x14ac:dyDescent="0.35">
      <c r="A133" s="303" t="s">
        <v>202</v>
      </c>
      <c r="B133" s="303"/>
      <c r="C133" s="27"/>
      <c r="D133" s="43"/>
      <c r="F133" s="33">
        <f>((F113+F117+F119+F121+F123+F125+F127+F129+F131)*100000+F115*3413)/1000</f>
        <v>0</v>
      </c>
      <c r="I133" s="26"/>
    </row>
    <row r="134" spans="1:9" s="25" customFormat="1" ht="22.5" customHeight="1" x14ac:dyDescent="0.35">
      <c r="A134" s="303" t="s">
        <v>203</v>
      </c>
      <c r="B134" s="303"/>
      <c r="C134" s="28"/>
      <c r="D134" s="43"/>
      <c r="F134" s="32">
        <f>F114+F116+F118+F120+F122+F124+F126+F128+F130+F132</f>
        <v>0</v>
      </c>
      <c r="I134" s="26"/>
    </row>
    <row r="135" spans="1:9" s="25" customFormat="1" ht="22.5" customHeight="1" x14ac:dyDescent="0.35">
      <c r="A135" s="236" t="s">
        <v>16</v>
      </c>
      <c r="B135" s="236"/>
      <c r="C135" s="236"/>
      <c r="I135" s="26"/>
    </row>
    <row r="136" spans="1:9" s="25" customFormat="1" ht="22.5" customHeight="1" x14ac:dyDescent="0.35">
      <c r="B136" s="36" t="str">
        <f>IF(E167="", "Year 2 Natural Gas (kBtu/sf) ", CONCATENATE(E167, " Natural Gas (kBtu/sf) "))</f>
        <v xml:space="preserve">Year 2 Natural Gas (kBtu/sf) </v>
      </c>
      <c r="C136" s="38"/>
      <c r="D136" s="38"/>
      <c r="E136" s="38"/>
      <c r="F136" s="192" t="e">
        <f>(F113*100000)/1000/$D$64</f>
        <v>#DIV/0!</v>
      </c>
      <c r="I136" s="26"/>
    </row>
    <row r="137" spans="1:9" s="25" customFormat="1" ht="22.5" customHeight="1" x14ac:dyDescent="0.35">
      <c r="B137" s="36" t="str">
        <f>IF(E248="", "Year 2 Electricity (kBtu/sf)", CONCATENATE(E248, " Electricity (kBtu/sf)"))</f>
        <v>Year 2 Electricity (kBtu/sf)</v>
      </c>
      <c r="F137" s="192" t="e">
        <f>(F115*3413)/1000/$D$64</f>
        <v>#DIV/0!</v>
      </c>
      <c r="I137" s="26"/>
    </row>
    <row r="138" spans="1:9" s="25" customFormat="1" ht="22.5" customHeight="1" x14ac:dyDescent="0.35">
      <c r="B138" s="36" t="str">
        <f>IF(E328="", "Year 2 Oil #1 (kBtu/sf) ", CONCATENATE(E328, " Oil #1 (kBtu/sf) "))</f>
        <v xml:space="preserve">Year 2 Oil #1 (kBtu/sf) </v>
      </c>
      <c r="C138" s="38"/>
      <c r="D138" s="38"/>
      <c r="E138" s="38"/>
      <c r="F138" s="192" t="e">
        <f>(F117*100000)/1000/$D$64</f>
        <v>#DIV/0!</v>
      </c>
      <c r="I138" s="26"/>
    </row>
    <row r="139" spans="1:9" s="25" customFormat="1" ht="22.5" customHeight="1" x14ac:dyDescent="0.35">
      <c r="B139" s="36" t="str">
        <f>IF(E421="", "Year 2 Oil #2 (kBtu/sf)", CONCATENATE(E421, " Oil #2 (kBtu/sf) "))</f>
        <v>Year 2 Oil #2 (kBtu/sf)</v>
      </c>
      <c r="C139" s="38"/>
      <c r="D139" s="38"/>
      <c r="E139" s="38"/>
      <c r="F139" s="192" t="e">
        <f>(F119*100000)/1000/$D$64</f>
        <v>#DIV/0!</v>
      </c>
      <c r="I139" s="26"/>
    </row>
    <row r="140" spans="1:9" s="25" customFormat="1" ht="22.5" customHeight="1" x14ac:dyDescent="0.35">
      <c r="B140" s="36" t="str">
        <f>IF(E516="", "Year 2 Propane (kBtu/sf) ", CONCATENATE(E516, " Propane (kBtu/sf) "))</f>
        <v xml:space="preserve">Year 2 Propane (kBtu/sf) </v>
      </c>
      <c r="C140" s="38"/>
      <c r="D140" s="38"/>
      <c r="E140" s="38"/>
      <c r="F140" s="192" t="e">
        <f>(F122*100000)/1000/$D$64</f>
        <v>#DIV/0!</v>
      </c>
      <c r="I140" s="26"/>
    </row>
    <row r="141" spans="1:9" s="25" customFormat="1" ht="22.5" customHeight="1" x14ac:dyDescent="0.35">
      <c r="B141" s="36" t="str">
        <f>IF(E610="", "Year 2 Coal (kBtu/sf)", CONCATENATE(E610, " Coal (kBtu/sf)"))</f>
        <v>Year 2 Coal (kBtu/sf)</v>
      </c>
      <c r="C141" s="38"/>
      <c r="D141" s="38"/>
      <c r="E141" s="38"/>
      <c r="F141" s="192" t="e">
        <f>(F123*100000)/1000/$D$64</f>
        <v>#DIV/0!</v>
      </c>
      <c r="I141" s="26"/>
    </row>
    <row r="142" spans="1:9" s="25" customFormat="1" ht="22.5" customHeight="1" x14ac:dyDescent="0.35">
      <c r="B142" s="36" t="str">
        <f>IF(E704="", "Year 2 Wood (Spruce) (kBtu/sf)", CONCATENATE(E704, " Wood (Spruce) (kBtu/sf)"))</f>
        <v>Year 2 Wood (Spruce) (kBtu/sf)</v>
      </c>
      <c r="C142" s="38"/>
      <c r="D142" s="38"/>
      <c r="E142" s="38"/>
      <c r="F142" s="192" t="e">
        <f>(F125*100000)/1000/$D$64</f>
        <v>#DIV/0!</v>
      </c>
      <c r="I142" s="26"/>
    </row>
    <row r="143" spans="1:9" s="25" customFormat="1" ht="22.5" customHeight="1" x14ac:dyDescent="0.35">
      <c r="B143" s="36" t="str">
        <f>IF(E798="", "Year 2 Wood (Birch) (kBtu/sf)", CONCATENATE(E798, " Wood (Birch) (kBtu/sf)"))</f>
        <v>Year 2 Wood (Birch) (kBtu/sf)</v>
      </c>
      <c r="C143" s="38"/>
      <c r="D143" s="38"/>
      <c r="E143" s="38"/>
      <c r="F143" s="192" t="e">
        <f>(F127*100000)/1000/$D$64</f>
        <v>#DIV/0!</v>
      </c>
      <c r="I143" s="26"/>
    </row>
    <row r="144" spans="1:9" s="25" customFormat="1" ht="22.5" customHeight="1" x14ac:dyDescent="0.35">
      <c r="B144" s="36" t="str">
        <f>IF(E892="", "Year 2 Steam (kBtu/sf)", CONCATENATE(E892, " Steam (kBtu/sf)"))</f>
        <v>Year 2 Steam (kBtu/sf)</v>
      </c>
      <c r="C144" s="38"/>
      <c r="D144" s="38"/>
      <c r="E144" s="38"/>
      <c r="F144" s="192" t="e">
        <f>(F129*100000)/1000/$D$64</f>
        <v>#DIV/0!</v>
      </c>
      <c r="I144" s="26"/>
    </row>
    <row r="145" spans="1:9" s="25" customFormat="1" ht="22.5" customHeight="1" x14ac:dyDescent="0.35">
      <c r="B145" s="36" t="str">
        <f>IF(E986="", "Year 2 Hot Water (kBtu/sf)", CONCATENATE(E986, " Hot Water (kBtu/sf)"))</f>
        <v>Year 2 Hot Water (kBtu/sf)</v>
      </c>
      <c r="C145" s="38"/>
      <c r="D145" s="38"/>
      <c r="E145" s="38"/>
      <c r="F145" s="192" t="e">
        <f>(F131*100000)/1000/$D$64</f>
        <v>#DIV/0!</v>
      </c>
      <c r="I145" s="26"/>
    </row>
    <row r="146" spans="1:9" s="25" customFormat="1" ht="22.5" customHeight="1" x14ac:dyDescent="0.35">
      <c r="B146" s="38" t="s">
        <v>204</v>
      </c>
      <c r="C146" s="28"/>
      <c r="D146" s="37"/>
      <c r="F146" s="194" t="e">
        <f>F133/$D$64</f>
        <v>#DIV/0!</v>
      </c>
      <c r="I146" s="26"/>
    </row>
    <row r="147" spans="1:9" s="25" customFormat="1" ht="22.5" customHeight="1" x14ac:dyDescent="0.35">
      <c r="A147" s="236" t="s">
        <v>17</v>
      </c>
      <c r="B147" s="236"/>
      <c r="C147" s="236"/>
      <c r="F147" s="40"/>
      <c r="I147" s="26"/>
    </row>
    <row r="148" spans="1:9" s="25" customFormat="1" ht="22.5" customHeight="1" x14ac:dyDescent="0.35">
      <c r="B148" s="36" t="str">
        <f>IF(E167="", "Year 2 Natural Gas Cost Index ($/sf) ", CONCATENATE(E167, " Natural Gas Cost Index ($/sf) "))</f>
        <v xml:space="preserve">Year 2 Natural Gas Cost Index ($/sf) </v>
      </c>
      <c r="F148" s="41" t="e">
        <f>F114/$D$64</f>
        <v>#DIV/0!</v>
      </c>
      <c r="I148" s="26"/>
    </row>
    <row r="149" spans="1:9" s="25" customFormat="1" ht="22.5" customHeight="1" x14ac:dyDescent="0.35">
      <c r="B149" s="36" t="str">
        <f>IF(E248="", "Year 2 Electric Cost Index ($/sf)", CONCATENATE(E248, " Electric Cost Index ($/sf)"))</f>
        <v>Year 2 Electric Cost Index ($/sf)</v>
      </c>
      <c r="F149" s="41" t="e">
        <f>F116/$D$64</f>
        <v>#DIV/0!</v>
      </c>
      <c r="I149" s="26"/>
    </row>
    <row r="150" spans="1:9" s="25" customFormat="1" ht="22.5" customHeight="1" x14ac:dyDescent="0.35">
      <c r="B150" s="36" t="str">
        <f>IF(E328="", "Year 2 Oil #1 Cost Index ($/sf)", CONCATENATE(E328, " Oil #1 Cost Index ($/sf)"))</f>
        <v>Year 2 Oil #1 Cost Index ($/sf)</v>
      </c>
      <c r="C150" s="38"/>
      <c r="D150" s="38"/>
      <c r="F150" s="41" t="e">
        <f>F118/$D$64</f>
        <v>#DIV/0!</v>
      </c>
      <c r="I150" s="26"/>
    </row>
    <row r="151" spans="1:9" s="25" customFormat="1" ht="22.5" customHeight="1" x14ac:dyDescent="0.35">
      <c r="B151" s="36" t="str">
        <f>IF(E421="", "Year 2 Oil #2 Cost Index ($/sf)", CONCATENATE(E421, " Oil #2 Cost Index ($/sf)"))</f>
        <v>Year 2 Oil #2 Cost Index ($/sf)</v>
      </c>
      <c r="C151" s="38"/>
      <c r="D151" s="38"/>
      <c r="F151" s="41" t="e">
        <f>F120/$D$64</f>
        <v>#DIV/0!</v>
      </c>
      <c r="I151" s="26"/>
    </row>
    <row r="152" spans="1:9" s="25" customFormat="1" ht="22.5" customHeight="1" x14ac:dyDescent="0.35">
      <c r="B152" s="36" t="str">
        <f>IF(E516="", "Year 2 Propane Cost Index ($/sf)", CONCATENATE(E516, " Propane Cost Index ($/sf)"))</f>
        <v>Year 2 Propane Cost Index ($/sf)</v>
      </c>
      <c r="C152" s="38"/>
      <c r="D152" s="38"/>
      <c r="F152" s="41" t="e">
        <f>F122/$D$64</f>
        <v>#DIV/0!</v>
      </c>
      <c r="I152" s="26"/>
    </row>
    <row r="153" spans="1:9" s="25" customFormat="1" ht="22.5" customHeight="1" x14ac:dyDescent="0.35">
      <c r="B153" s="36" t="str">
        <f>IF(E610="", "Year 2 Coal Cost Index ($/sf)", CONCATENATE(E610, " Coal Cost Index ($/sf)"))</f>
        <v>Year 2 Coal Cost Index ($/sf)</v>
      </c>
      <c r="C153" s="38"/>
      <c r="D153" s="38"/>
      <c r="F153" s="41" t="e">
        <f>F124/$D$64</f>
        <v>#DIV/0!</v>
      </c>
      <c r="I153" s="26"/>
    </row>
    <row r="154" spans="1:9" s="25" customFormat="1" ht="22.5" customHeight="1" x14ac:dyDescent="0.35">
      <c r="B154" s="36" t="str">
        <f>IF(E704="", "Year 2 Wood (Spruce) Cost Index ($/sf)", CONCATENATE(E704, " Wood (Spruce) Cost Index ($/sf)"))</f>
        <v>Year 2 Wood (Spruce) Cost Index ($/sf)</v>
      </c>
      <c r="C154" s="38"/>
      <c r="D154" s="38"/>
      <c r="F154" s="41" t="e">
        <f>F126/$D$64</f>
        <v>#DIV/0!</v>
      </c>
      <c r="I154" s="26"/>
    </row>
    <row r="155" spans="1:9" s="25" customFormat="1" ht="22.5" customHeight="1" x14ac:dyDescent="0.35">
      <c r="B155" s="36" t="str">
        <f>IF(E798="", "Year 2 Wood (Birch) Cost Index ($/sf)", CONCATENATE(E798, " Wood (Birch) Cost Index ($/sf)"))</f>
        <v>Year 2 Wood (Birch) Cost Index ($/sf)</v>
      </c>
      <c r="C155" s="38"/>
      <c r="D155" s="38"/>
      <c r="F155" s="41" t="e">
        <f>F128/$D$64</f>
        <v>#DIV/0!</v>
      </c>
      <c r="I155" s="26"/>
    </row>
    <row r="156" spans="1:9" s="25" customFormat="1" ht="22.5" customHeight="1" x14ac:dyDescent="0.35">
      <c r="B156" s="36" t="str">
        <f>IF(E892="", "Year 2 Steam Cost Index ($/sf)", CONCATENATE(E892, " Steam Cost Index ($/sf)"))</f>
        <v>Year 2 Steam Cost Index ($/sf)</v>
      </c>
      <c r="C156" s="38"/>
      <c r="D156" s="38"/>
      <c r="F156" s="41" t="e">
        <f>F130/$D$64</f>
        <v>#DIV/0!</v>
      </c>
      <c r="I156" s="26"/>
    </row>
    <row r="157" spans="1:9" s="25" customFormat="1" ht="22.5" customHeight="1" x14ac:dyDescent="0.35">
      <c r="B157" s="36" t="str">
        <f>IF(E986="", "Year 2 Hot Water Cost Index ($/sf)", CONCATENATE(E986, " Hot Water Cost Index ($/sf)"))</f>
        <v>Year 2 Hot Water Cost Index ($/sf)</v>
      </c>
      <c r="C157" s="38"/>
      <c r="D157" s="38"/>
      <c r="F157" s="41" t="e">
        <f>F132/$D$64</f>
        <v>#DIV/0!</v>
      </c>
      <c r="I157" s="26"/>
    </row>
    <row r="158" spans="1:9" s="25" customFormat="1" ht="22.5" customHeight="1" x14ac:dyDescent="0.35">
      <c r="B158" s="36" t="s">
        <v>205</v>
      </c>
      <c r="F158" s="42" t="e">
        <f>F134/$D$64</f>
        <v>#DIV/0!</v>
      </c>
      <c r="I158" s="26"/>
    </row>
    <row r="159" spans="1:9" s="25" customFormat="1" ht="22.5" customHeight="1" x14ac:dyDescent="0.35">
      <c r="I159" s="26"/>
    </row>
    <row r="160" spans="1:9" s="25" customFormat="1" ht="22.5" customHeight="1" x14ac:dyDescent="0.35">
      <c r="A160" s="44" t="s">
        <v>11</v>
      </c>
      <c r="I160" s="26"/>
    </row>
    <row r="161" spans="1:12" s="25" customFormat="1" ht="22.5" customHeight="1" x14ac:dyDescent="0.35">
      <c r="A161" s="27" t="s">
        <v>18</v>
      </c>
      <c r="I161" s="26"/>
    </row>
    <row r="162" spans="1:12" s="25" customFormat="1" ht="22.5" customHeight="1" x14ac:dyDescent="0.35">
      <c r="A162" s="27" t="s">
        <v>19</v>
      </c>
      <c r="I162" s="26"/>
    </row>
    <row r="163" spans="1:12" s="25" customFormat="1" ht="22.5" customHeight="1" x14ac:dyDescent="0.35">
      <c r="A163" s="27" t="s">
        <v>49</v>
      </c>
      <c r="I163" s="26"/>
    </row>
    <row r="164" spans="1:12" ht="20.100000000000001" customHeight="1" x14ac:dyDescent="0.25"/>
    <row r="165" spans="1:12" ht="20.100000000000001" customHeight="1" x14ac:dyDescent="0.3">
      <c r="A165" s="84" t="str">
        <f>A62</f>
        <v>Enter Building Name Above</v>
      </c>
      <c r="B165" s="85"/>
    </row>
    <row r="166" spans="1:12" ht="20.100000000000001" customHeight="1" thickBot="1" x14ac:dyDescent="0.35">
      <c r="A166" s="85"/>
      <c r="B166" s="85"/>
    </row>
    <row r="167" spans="1:12" ht="20.100000000000001" customHeight="1" thickBot="1" x14ac:dyDescent="0.35">
      <c r="A167" s="84" t="s">
        <v>0</v>
      </c>
      <c r="B167" s="199" t="s">
        <v>200</v>
      </c>
      <c r="C167" s="201"/>
      <c r="D167" s="200" t="s">
        <v>201</v>
      </c>
      <c r="E167" s="202"/>
      <c r="G167" s="118" t="s">
        <v>158</v>
      </c>
      <c r="H167" s="137">
        <v>100000</v>
      </c>
    </row>
    <row r="168" spans="1:12" ht="20.100000000000001" customHeight="1" x14ac:dyDescent="0.3">
      <c r="A168" s="86" t="s">
        <v>1</v>
      </c>
      <c r="B168" s="86" t="s">
        <v>7</v>
      </c>
      <c r="C168" s="86" t="s">
        <v>2</v>
      </c>
      <c r="D168" s="86" t="s">
        <v>3</v>
      </c>
      <c r="E168" s="86" t="s">
        <v>4</v>
      </c>
      <c r="F168" s="86" t="s">
        <v>5</v>
      </c>
      <c r="G168" s="86" t="s">
        <v>6</v>
      </c>
      <c r="H168" s="128" t="s">
        <v>12</v>
      </c>
      <c r="I168" s="86" t="s">
        <v>191</v>
      </c>
      <c r="J168" s="87" t="s">
        <v>9</v>
      </c>
      <c r="K168" s="86" t="s">
        <v>13</v>
      </c>
      <c r="L168" s="86" t="s">
        <v>151</v>
      </c>
    </row>
    <row r="169" spans="1:12" s="10" customFormat="1" ht="20.100000000000001" customHeight="1" x14ac:dyDescent="0.3">
      <c r="A169" s="144"/>
      <c r="B169" s="145"/>
      <c r="C169" s="146" t="str">
        <f t="shared" ref="C169:C193" si="0">IF(D169="", "", D169)</f>
        <v/>
      </c>
      <c r="D169" s="208"/>
      <c r="E169" s="147"/>
      <c r="F169" s="145"/>
      <c r="G169" s="145"/>
      <c r="H169" s="94">
        <f>G169*$H$167/100000</f>
        <v>0</v>
      </c>
      <c r="I169" s="177"/>
      <c r="J169" s="172"/>
      <c r="K169" s="59" t="e">
        <f>J169/H169</f>
        <v>#DIV/0!</v>
      </c>
      <c r="L169" s="157"/>
    </row>
    <row r="170" spans="1:12" ht="20.100000000000001" customHeight="1" x14ac:dyDescent="0.3">
      <c r="A170" s="148"/>
      <c r="B170" s="149"/>
      <c r="C170" s="150" t="str">
        <f>IF(D170="", "", D170)</f>
        <v/>
      </c>
      <c r="D170" s="151"/>
      <c r="E170" s="151"/>
      <c r="F170" s="149"/>
      <c r="G170" s="149"/>
      <c r="H170" s="110">
        <f t="shared" ref="H170:H193" si="1">G170*$H$167/100000</f>
        <v>0</v>
      </c>
      <c r="I170" s="178"/>
      <c r="J170" s="173"/>
      <c r="K170" s="123" t="e">
        <f t="shared" ref="K170:K193" si="2">J170/H170</f>
        <v>#DIV/0!</v>
      </c>
      <c r="L170" s="156"/>
    </row>
    <row r="171" spans="1:12" s="10" customFormat="1" ht="20.100000000000001" customHeight="1" x14ac:dyDescent="0.3">
      <c r="A171" s="144"/>
      <c r="B171" s="145"/>
      <c r="C171" s="146" t="str">
        <f t="shared" si="0"/>
        <v/>
      </c>
      <c r="D171" s="147"/>
      <c r="E171" s="147"/>
      <c r="F171" s="145"/>
      <c r="G171" s="145"/>
      <c r="H171" s="94">
        <f t="shared" si="1"/>
        <v>0</v>
      </c>
      <c r="I171" s="177"/>
      <c r="J171" s="172"/>
      <c r="K171" s="59" t="e">
        <f t="shared" si="2"/>
        <v>#DIV/0!</v>
      </c>
      <c r="L171" s="157"/>
    </row>
    <row r="172" spans="1:12" ht="20.100000000000001" customHeight="1" x14ac:dyDescent="0.3">
      <c r="A172" s="148"/>
      <c r="B172" s="149"/>
      <c r="C172" s="150" t="str">
        <f t="shared" si="0"/>
        <v/>
      </c>
      <c r="D172" s="151"/>
      <c r="E172" s="151"/>
      <c r="F172" s="149"/>
      <c r="G172" s="149"/>
      <c r="H172" s="110">
        <f t="shared" si="1"/>
        <v>0</v>
      </c>
      <c r="I172" s="178"/>
      <c r="J172" s="173"/>
      <c r="K172" s="123" t="e">
        <f t="shared" si="2"/>
        <v>#DIV/0!</v>
      </c>
      <c r="L172" s="156"/>
    </row>
    <row r="173" spans="1:12" s="10" customFormat="1" ht="19.5" customHeight="1" x14ac:dyDescent="0.3">
      <c r="A173" s="144"/>
      <c r="B173" s="145"/>
      <c r="C173" s="146" t="str">
        <f t="shared" si="0"/>
        <v/>
      </c>
      <c r="D173" s="147"/>
      <c r="E173" s="147"/>
      <c r="F173" s="145"/>
      <c r="G173" s="145"/>
      <c r="H173" s="94">
        <f t="shared" si="1"/>
        <v>0</v>
      </c>
      <c r="I173" s="177"/>
      <c r="J173" s="172"/>
      <c r="K173" s="59" t="e">
        <f t="shared" si="2"/>
        <v>#DIV/0!</v>
      </c>
      <c r="L173" s="157"/>
    </row>
    <row r="174" spans="1:12" ht="20.100000000000001" customHeight="1" x14ac:dyDescent="0.3">
      <c r="A174" s="148"/>
      <c r="B174" s="149"/>
      <c r="C174" s="150" t="str">
        <f t="shared" si="0"/>
        <v/>
      </c>
      <c r="D174" s="151"/>
      <c r="E174" s="151"/>
      <c r="F174" s="149"/>
      <c r="G174" s="149"/>
      <c r="H174" s="110">
        <f t="shared" si="1"/>
        <v>0</v>
      </c>
      <c r="I174" s="178"/>
      <c r="J174" s="173"/>
      <c r="K174" s="123" t="e">
        <f t="shared" si="2"/>
        <v>#DIV/0!</v>
      </c>
      <c r="L174" s="156"/>
    </row>
    <row r="175" spans="1:12" s="11" customFormat="1" ht="20.100000000000001" customHeight="1" x14ac:dyDescent="0.3">
      <c r="A175" s="144"/>
      <c r="B175" s="145"/>
      <c r="C175" s="146" t="str">
        <f t="shared" si="0"/>
        <v/>
      </c>
      <c r="D175" s="147"/>
      <c r="E175" s="147"/>
      <c r="F175" s="145"/>
      <c r="G175" s="145"/>
      <c r="H175" s="94">
        <f t="shared" si="1"/>
        <v>0</v>
      </c>
      <c r="I175" s="177"/>
      <c r="J175" s="172"/>
      <c r="K175" s="59" t="e">
        <f t="shared" si="2"/>
        <v>#DIV/0!</v>
      </c>
      <c r="L175" s="157"/>
    </row>
    <row r="176" spans="1:12" ht="20.100000000000001" customHeight="1" x14ac:dyDescent="0.3">
      <c r="A176" s="148"/>
      <c r="B176" s="149"/>
      <c r="C176" s="150" t="str">
        <f t="shared" si="0"/>
        <v/>
      </c>
      <c r="D176" s="151"/>
      <c r="E176" s="151"/>
      <c r="F176" s="149"/>
      <c r="G176" s="149"/>
      <c r="H176" s="110">
        <f t="shared" si="1"/>
        <v>0</v>
      </c>
      <c r="I176" s="178"/>
      <c r="J176" s="173"/>
      <c r="K176" s="123" t="e">
        <f t="shared" si="2"/>
        <v>#DIV/0!</v>
      </c>
      <c r="L176" s="156"/>
    </row>
    <row r="177" spans="1:12" s="10" customFormat="1" ht="20.100000000000001" customHeight="1" x14ac:dyDescent="0.3">
      <c r="A177" s="144"/>
      <c r="B177" s="145"/>
      <c r="C177" s="146" t="str">
        <f t="shared" si="0"/>
        <v/>
      </c>
      <c r="D177" s="147"/>
      <c r="E177" s="147"/>
      <c r="F177" s="145"/>
      <c r="G177" s="145"/>
      <c r="H177" s="94">
        <f t="shared" si="1"/>
        <v>0</v>
      </c>
      <c r="I177" s="177"/>
      <c r="J177" s="172"/>
      <c r="K177" s="59" t="e">
        <f t="shared" si="2"/>
        <v>#DIV/0!</v>
      </c>
      <c r="L177" s="157"/>
    </row>
    <row r="178" spans="1:12" ht="20.100000000000001" customHeight="1" x14ac:dyDescent="0.3">
      <c r="A178" s="148"/>
      <c r="B178" s="149"/>
      <c r="C178" s="150" t="str">
        <f t="shared" si="0"/>
        <v/>
      </c>
      <c r="D178" s="151"/>
      <c r="E178" s="151"/>
      <c r="F178" s="149"/>
      <c r="G178" s="149"/>
      <c r="H178" s="110">
        <f t="shared" si="1"/>
        <v>0</v>
      </c>
      <c r="I178" s="178"/>
      <c r="J178" s="173"/>
      <c r="K178" s="123" t="e">
        <f t="shared" si="2"/>
        <v>#DIV/0!</v>
      </c>
      <c r="L178" s="156"/>
    </row>
    <row r="179" spans="1:12" s="10" customFormat="1" ht="20.100000000000001" customHeight="1" x14ac:dyDescent="0.3">
      <c r="A179" s="144"/>
      <c r="B179" s="145"/>
      <c r="C179" s="146" t="str">
        <f t="shared" si="0"/>
        <v/>
      </c>
      <c r="D179" s="147"/>
      <c r="E179" s="147"/>
      <c r="F179" s="145"/>
      <c r="G179" s="145"/>
      <c r="H179" s="94">
        <f t="shared" si="1"/>
        <v>0</v>
      </c>
      <c r="I179" s="177"/>
      <c r="J179" s="172"/>
      <c r="K179" s="59" t="e">
        <f t="shared" si="2"/>
        <v>#DIV/0!</v>
      </c>
      <c r="L179" s="157"/>
    </row>
    <row r="180" spans="1:12" ht="20.100000000000001" customHeight="1" x14ac:dyDescent="0.3">
      <c r="A180" s="148"/>
      <c r="B180" s="149"/>
      <c r="C180" s="150" t="str">
        <f t="shared" si="0"/>
        <v/>
      </c>
      <c r="D180" s="151"/>
      <c r="E180" s="151"/>
      <c r="F180" s="149"/>
      <c r="G180" s="149"/>
      <c r="H180" s="110">
        <f t="shared" si="1"/>
        <v>0</v>
      </c>
      <c r="I180" s="178"/>
      <c r="J180" s="173"/>
      <c r="K180" s="123" t="e">
        <f t="shared" si="2"/>
        <v>#DIV/0!</v>
      </c>
      <c r="L180" s="156"/>
    </row>
    <row r="181" spans="1:12" s="22" customFormat="1" ht="20.100000000000001" customHeight="1" x14ac:dyDescent="0.3">
      <c r="A181" s="96"/>
      <c r="B181" s="97"/>
      <c r="C181" s="98"/>
      <c r="D181" s="99"/>
      <c r="E181" s="99"/>
      <c r="F181" s="97"/>
      <c r="G181" s="97"/>
      <c r="H181" s="97"/>
      <c r="I181" s="180"/>
      <c r="J181" s="174"/>
      <c r="K181" s="100"/>
      <c r="L181" s="21"/>
    </row>
    <row r="182" spans="1:12" s="12" customFormat="1" ht="20.100000000000001" customHeight="1" x14ac:dyDescent="0.3">
      <c r="A182" s="152"/>
      <c r="B182" s="153"/>
      <c r="C182" s="195" t="str">
        <f t="shared" si="0"/>
        <v/>
      </c>
      <c r="D182" s="154"/>
      <c r="E182" s="154"/>
      <c r="F182" s="153"/>
      <c r="G182" s="153"/>
      <c r="H182" s="101">
        <f t="shared" si="1"/>
        <v>0</v>
      </c>
      <c r="I182" s="209"/>
      <c r="J182" s="175"/>
      <c r="K182" s="59" t="e">
        <f t="shared" si="2"/>
        <v>#DIV/0!</v>
      </c>
      <c r="L182" s="155"/>
    </row>
    <row r="183" spans="1:12" ht="20.100000000000001" customHeight="1" x14ac:dyDescent="0.3">
      <c r="A183" s="148"/>
      <c r="B183" s="149"/>
      <c r="C183" s="150" t="str">
        <f t="shared" si="0"/>
        <v/>
      </c>
      <c r="D183" s="151"/>
      <c r="E183" s="151"/>
      <c r="F183" s="149"/>
      <c r="G183" s="149"/>
      <c r="H183" s="110">
        <f t="shared" si="1"/>
        <v>0</v>
      </c>
      <c r="I183" s="178"/>
      <c r="J183" s="173"/>
      <c r="K183" s="123" t="e">
        <f t="shared" si="2"/>
        <v>#DIV/0!</v>
      </c>
      <c r="L183" s="156"/>
    </row>
    <row r="184" spans="1:12" s="12" customFormat="1" ht="20.100000000000001" customHeight="1" x14ac:dyDescent="0.3">
      <c r="A184" s="152"/>
      <c r="B184" s="153"/>
      <c r="C184" s="195" t="str">
        <f t="shared" si="0"/>
        <v/>
      </c>
      <c r="D184" s="154"/>
      <c r="E184" s="154"/>
      <c r="F184" s="153"/>
      <c r="G184" s="153"/>
      <c r="H184" s="101">
        <f t="shared" si="1"/>
        <v>0</v>
      </c>
      <c r="I184" s="209"/>
      <c r="J184" s="175"/>
      <c r="K184" s="59" t="e">
        <f t="shared" si="2"/>
        <v>#DIV/0!</v>
      </c>
      <c r="L184" s="155"/>
    </row>
    <row r="185" spans="1:12" ht="20.100000000000001" customHeight="1" x14ac:dyDescent="0.3">
      <c r="A185" s="148"/>
      <c r="B185" s="149"/>
      <c r="C185" s="150" t="str">
        <f t="shared" si="0"/>
        <v/>
      </c>
      <c r="D185" s="151"/>
      <c r="E185" s="151"/>
      <c r="F185" s="149"/>
      <c r="G185" s="149"/>
      <c r="H185" s="110">
        <f t="shared" si="1"/>
        <v>0</v>
      </c>
      <c r="I185" s="178"/>
      <c r="J185" s="173"/>
      <c r="K185" s="123" t="e">
        <f t="shared" si="2"/>
        <v>#DIV/0!</v>
      </c>
      <c r="L185" s="156"/>
    </row>
    <row r="186" spans="1:12" s="12" customFormat="1" ht="20.100000000000001" customHeight="1" x14ac:dyDescent="0.3">
      <c r="A186" s="152"/>
      <c r="B186" s="153"/>
      <c r="C186" s="195" t="str">
        <f t="shared" si="0"/>
        <v/>
      </c>
      <c r="D186" s="154"/>
      <c r="E186" s="154"/>
      <c r="F186" s="153"/>
      <c r="G186" s="153"/>
      <c r="H186" s="101">
        <f t="shared" si="1"/>
        <v>0</v>
      </c>
      <c r="I186" s="209"/>
      <c r="J186" s="175"/>
      <c r="K186" s="59" t="e">
        <f t="shared" si="2"/>
        <v>#DIV/0!</v>
      </c>
      <c r="L186" s="155"/>
    </row>
    <row r="187" spans="1:12" ht="20.100000000000001" customHeight="1" x14ac:dyDescent="0.3">
      <c r="A187" s="148"/>
      <c r="B187" s="149"/>
      <c r="C187" s="150" t="str">
        <f t="shared" si="0"/>
        <v/>
      </c>
      <c r="D187" s="151"/>
      <c r="E187" s="151"/>
      <c r="F187" s="149"/>
      <c r="G187" s="149"/>
      <c r="H187" s="110">
        <f t="shared" si="1"/>
        <v>0</v>
      </c>
      <c r="I187" s="178"/>
      <c r="J187" s="173"/>
      <c r="K187" s="123" t="e">
        <f t="shared" si="2"/>
        <v>#DIV/0!</v>
      </c>
      <c r="L187" s="156"/>
    </row>
    <row r="188" spans="1:12" s="12" customFormat="1" ht="20.100000000000001" customHeight="1" x14ac:dyDescent="0.3">
      <c r="A188" s="152"/>
      <c r="B188" s="153"/>
      <c r="C188" s="195" t="str">
        <f t="shared" si="0"/>
        <v/>
      </c>
      <c r="D188" s="154"/>
      <c r="E188" s="154"/>
      <c r="F188" s="153"/>
      <c r="G188" s="153"/>
      <c r="H188" s="101">
        <f t="shared" si="1"/>
        <v>0</v>
      </c>
      <c r="I188" s="209"/>
      <c r="J188" s="175"/>
      <c r="K188" s="59" t="e">
        <f t="shared" si="2"/>
        <v>#DIV/0!</v>
      </c>
      <c r="L188" s="155"/>
    </row>
    <row r="189" spans="1:12" ht="20.100000000000001" customHeight="1" x14ac:dyDescent="0.3">
      <c r="A189" s="148"/>
      <c r="B189" s="149"/>
      <c r="C189" s="150" t="str">
        <f t="shared" si="0"/>
        <v/>
      </c>
      <c r="D189" s="151"/>
      <c r="E189" s="151"/>
      <c r="F189" s="149"/>
      <c r="G189" s="149"/>
      <c r="H189" s="110">
        <f t="shared" si="1"/>
        <v>0</v>
      </c>
      <c r="I189" s="178"/>
      <c r="J189" s="173"/>
      <c r="K189" s="123" t="e">
        <f t="shared" si="2"/>
        <v>#DIV/0!</v>
      </c>
      <c r="L189" s="156"/>
    </row>
    <row r="190" spans="1:12" s="12" customFormat="1" ht="20.100000000000001" customHeight="1" x14ac:dyDescent="0.3">
      <c r="A190" s="152"/>
      <c r="B190" s="153"/>
      <c r="C190" s="195" t="str">
        <f t="shared" si="0"/>
        <v/>
      </c>
      <c r="D190" s="154"/>
      <c r="E190" s="154"/>
      <c r="F190" s="153"/>
      <c r="G190" s="153"/>
      <c r="H190" s="101">
        <f t="shared" si="1"/>
        <v>0</v>
      </c>
      <c r="I190" s="209"/>
      <c r="J190" s="175"/>
      <c r="K190" s="59" t="e">
        <f t="shared" si="2"/>
        <v>#DIV/0!</v>
      </c>
      <c r="L190" s="155"/>
    </row>
    <row r="191" spans="1:12" ht="20.100000000000001" customHeight="1" x14ac:dyDescent="0.3">
      <c r="A191" s="148"/>
      <c r="B191" s="149"/>
      <c r="C191" s="150" t="str">
        <f t="shared" si="0"/>
        <v/>
      </c>
      <c r="D191" s="151"/>
      <c r="E191" s="151"/>
      <c r="F191" s="149"/>
      <c r="G191" s="149"/>
      <c r="H191" s="110">
        <f t="shared" si="1"/>
        <v>0</v>
      </c>
      <c r="I191" s="178"/>
      <c r="J191" s="173"/>
      <c r="K191" s="123" t="e">
        <f t="shared" si="2"/>
        <v>#DIV/0!</v>
      </c>
      <c r="L191" s="156"/>
    </row>
    <row r="192" spans="1:12" s="12" customFormat="1" ht="20.100000000000001" customHeight="1" x14ac:dyDescent="0.3">
      <c r="A192" s="152"/>
      <c r="B192" s="153"/>
      <c r="C192" s="195" t="str">
        <f t="shared" si="0"/>
        <v/>
      </c>
      <c r="D192" s="154"/>
      <c r="E192" s="154"/>
      <c r="F192" s="153"/>
      <c r="G192" s="153"/>
      <c r="H192" s="101">
        <f t="shared" si="1"/>
        <v>0</v>
      </c>
      <c r="I192" s="209"/>
      <c r="J192" s="175"/>
      <c r="K192" s="59" t="e">
        <f t="shared" si="2"/>
        <v>#DIV/0!</v>
      </c>
      <c r="L192" s="155"/>
    </row>
    <row r="193" spans="1:19" ht="20.100000000000001" customHeight="1" x14ac:dyDescent="0.3">
      <c r="A193" s="148"/>
      <c r="B193" s="149"/>
      <c r="C193" s="150" t="str">
        <f t="shared" si="0"/>
        <v/>
      </c>
      <c r="D193" s="151"/>
      <c r="E193" s="151"/>
      <c r="F193" s="149"/>
      <c r="G193" s="149"/>
      <c r="H193" s="110">
        <f t="shared" si="1"/>
        <v>0</v>
      </c>
      <c r="I193" s="178"/>
      <c r="J193" s="173"/>
      <c r="K193" s="123" t="e">
        <f t="shared" si="2"/>
        <v>#DIV/0!</v>
      </c>
      <c r="L193" s="156"/>
    </row>
    <row r="194" spans="1:19" ht="20.100000000000001" customHeight="1" x14ac:dyDescent="0.3">
      <c r="A194" s="90"/>
      <c r="B194" s="90"/>
      <c r="C194" s="90"/>
      <c r="D194" s="90"/>
      <c r="E194" s="301" t="str">
        <f>IF(C167="","Year 1 Total",CONCATENATE(C167, " Total"))</f>
        <v>Year 1 Total</v>
      </c>
      <c r="F194" s="302"/>
      <c r="G194" s="66">
        <f>SUM(G169:G180)</f>
        <v>0</v>
      </c>
      <c r="H194" s="66">
        <f>SUM(H169:H180)</f>
        <v>0</v>
      </c>
      <c r="I194" s="66">
        <f>SUM(I169:I180)</f>
        <v>0</v>
      </c>
      <c r="J194" s="176">
        <f>SUM(J169:J180)</f>
        <v>0</v>
      </c>
      <c r="K194" s="92"/>
      <c r="L194" s="92">
        <f t="shared" ref="L194" si="3">SUM(L169:L180)</f>
        <v>0</v>
      </c>
    </row>
    <row r="195" spans="1:19" ht="20.100000000000001" customHeight="1" x14ac:dyDescent="0.3">
      <c r="A195" s="90"/>
      <c r="B195" s="90"/>
      <c r="C195" s="90"/>
      <c r="D195" s="90"/>
      <c r="E195" s="301" t="str">
        <f>IF(E167="", "Year 2 Total", CONCATENATE(E167, " Total"))</f>
        <v>Year 2 Total</v>
      </c>
      <c r="F195" s="302"/>
      <c r="G195" s="66">
        <f>SUM(G182:G193)</f>
        <v>0</v>
      </c>
      <c r="H195" s="66">
        <f>SUM(H182:H193)</f>
        <v>0</v>
      </c>
      <c r="I195" s="66">
        <f>SUM(I182:I193)</f>
        <v>0</v>
      </c>
      <c r="J195" s="176">
        <f>SUM(J182:J193)</f>
        <v>0</v>
      </c>
      <c r="K195" s="92"/>
      <c r="L195" s="92">
        <f t="shared" ref="L195" si="4">SUM(L182:L193)</f>
        <v>0</v>
      </c>
    </row>
    <row r="196" spans="1:19" ht="20.100000000000001" customHeight="1" x14ac:dyDescent="0.3">
      <c r="A196" s="83"/>
      <c r="B196" s="83"/>
      <c r="C196" s="83"/>
      <c r="D196" s="83"/>
      <c r="E196" s="83"/>
      <c r="F196" s="83"/>
      <c r="G196" s="83"/>
      <c r="I196" s="298" t="str">
        <f>IF(C167="", "Year 1 Average",CONCATENATE(C167, " Average"))</f>
        <v>Year 1 Average</v>
      </c>
      <c r="J196" s="299"/>
      <c r="K196" s="61" t="e">
        <f>AVERAGE(K169:K180)</f>
        <v>#DIV/0!</v>
      </c>
      <c r="R196" s="83"/>
      <c r="S196" s="83"/>
    </row>
    <row r="197" spans="1:19" ht="20.100000000000001" customHeight="1" x14ac:dyDescent="0.3">
      <c r="A197" s="83"/>
      <c r="B197" s="83"/>
      <c r="C197" s="83"/>
      <c r="G197" s="83"/>
      <c r="I197" s="298" t="str">
        <f>IF(E167="", "Year 2 Average",CONCATENATE(E167, " Average"))</f>
        <v>Year 2 Average</v>
      </c>
      <c r="J197" s="299"/>
      <c r="K197" s="60" t="e">
        <f>AVERAGE(K182:K193)</f>
        <v>#DIV/0!</v>
      </c>
    </row>
    <row r="198" spans="1:19" ht="20.100000000000001" customHeight="1" x14ac:dyDescent="0.25"/>
    <row r="199" spans="1:19" ht="20.100000000000001" customHeight="1" x14ac:dyDescent="0.25"/>
    <row r="200" spans="1:19" ht="20.100000000000001" customHeight="1" x14ac:dyDescent="0.25"/>
    <row r="201" spans="1:19" ht="20.100000000000001" customHeight="1" x14ac:dyDescent="0.25"/>
    <row r="202" spans="1:19" ht="20.100000000000001" customHeight="1" x14ac:dyDescent="0.25"/>
    <row r="203" spans="1:19" ht="20.100000000000001" customHeight="1" x14ac:dyDescent="0.25"/>
    <row r="204" spans="1:19" ht="20.100000000000001" customHeight="1" x14ac:dyDescent="0.25"/>
    <row r="205" spans="1:19" ht="20.100000000000001" customHeight="1" x14ac:dyDescent="0.25"/>
    <row r="206" spans="1:19" ht="20.100000000000001" customHeight="1" x14ac:dyDescent="0.25"/>
    <row r="207" spans="1:19" ht="20.100000000000001" customHeight="1" x14ac:dyDescent="0.25"/>
    <row r="208" spans="1:19"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spans="1:12" ht="20.100000000000001" customHeight="1" x14ac:dyDescent="0.25"/>
    <row r="242" spans="1:12" ht="20.100000000000001" customHeight="1" x14ac:dyDescent="0.25"/>
    <row r="243" spans="1:12" ht="20.100000000000001" customHeight="1" x14ac:dyDescent="0.25"/>
    <row r="244" spans="1:12" ht="20.100000000000001" customHeight="1" x14ac:dyDescent="0.25"/>
    <row r="245" spans="1:12" ht="20.100000000000001" customHeight="1" x14ac:dyDescent="0.25"/>
    <row r="246" spans="1:12" ht="20.100000000000001" customHeight="1" x14ac:dyDescent="0.3">
      <c r="A246" s="84" t="str">
        <f>A62</f>
        <v>Enter Building Name Above</v>
      </c>
      <c r="B246" s="2"/>
      <c r="I246" s="191"/>
    </row>
    <row r="247" spans="1:12" ht="20.100000000000001" customHeight="1" thickBot="1" x14ac:dyDescent="0.3">
      <c r="I247" s="191"/>
    </row>
    <row r="248" spans="1:12" ht="20.100000000000001" customHeight="1" thickBot="1" x14ac:dyDescent="0.35">
      <c r="A248" s="84" t="s">
        <v>8</v>
      </c>
      <c r="B248" s="203" t="s">
        <v>200</v>
      </c>
      <c r="C248" s="204"/>
      <c r="D248" s="205" t="s">
        <v>201</v>
      </c>
      <c r="E248" s="206"/>
      <c r="G248" s="118" t="s">
        <v>159</v>
      </c>
      <c r="H248" s="137">
        <v>3413</v>
      </c>
      <c r="I248" s="191"/>
    </row>
    <row r="249" spans="1:12" ht="20.100000000000001" customHeight="1" x14ac:dyDescent="0.3">
      <c r="A249" s="86" t="s">
        <v>1</v>
      </c>
      <c r="B249" s="86" t="s">
        <v>7</v>
      </c>
      <c r="C249" s="86" t="s">
        <v>2</v>
      </c>
      <c r="D249" s="86" t="s">
        <v>3</v>
      </c>
      <c r="E249" s="86" t="s">
        <v>4</v>
      </c>
      <c r="F249" s="86" t="s">
        <v>5</v>
      </c>
      <c r="G249" s="86" t="s">
        <v>14</v>
      </c>
      <c r="H249" s="128" t="s">
        <v>12</v>
      </c>
      <c r="I249" s="86" t="s">
        <v>192</v>
      </c>
      <c r="J249" s="86" t="s">
        <v>10</v>
      </c>
      <c r="K249" s="86" t="s">
        <v>15</v>
      </c>
      <c r="L249" s="86" t="s">
        <v>151</v>
      </c>
    </row>
    <row r="250" spans="1:12" ht="20.100000000000001" customHeight="1" x14ac:dyDescent="0.3">
      <c r="A250" s="148"/>
      <c r="B250" s="148"/>
      <c r="C250" s="150" t="str">
        <f t="shared" ref="C250:C261" si="5">IF(D250="", "", D250)</f>
        <v/>
      </c>
      <c r="D250" s="160"/>
      <c r="E250" s="160"/>
      <c r="F250" s="148"/>
      <c r="G250" s="148"/>
      <c r="H250" s="88">
        <f t="shared" ref="H250:H261" si="6">G250*$H$248/100000</f>
        <v>0</v>
      </c>
      <c r="I250" s="178"/>
      <c r="J250" s="158"/>
      <c r="K250" s="62" t="e">
        <f t="shared" ref="K250:K261" si="7">J250/G250</f>
        <v>#DIV/0!</v>
      </c>
      <c r="L250" s="158"/>
    </row>
    <row r="251" spans="1:12" s="14" customFormat="1" ht="20.100000000000001" customHeight="1" x14ac:dyDescent="0.3">
      <c r="A251" s="161"/>
      <c r="B251" s="161"/>
      <c r="C251" s="196" t="str">
        <f t="shared" si="5"/>
        <v/>
      </c>
      <c r="D251" s="162"/>
      <c r="E251" s="162"/>
      <c r="F251" s="161"/>
      <c r="G251" s="161"/>
      <c r="H251" s="13">
        <f t="shared" si="6"/>
        <v>0</v>
      </c>
      <c r="I251" s="179"/>
      <c r="J251" s="159"/>
      <c r="K251" s="63" t="e">
        <f t="shared" si="7"/>
        <v>#DIV/0!</v>
      </c>
      <c r="L251" s="159"/>
    </row>
    <row r="252" spans="1:12" ht="20.100000000000001" customHeight="1" x14ac:dyDescent="0.3">
      <c r="A252" s="148"/>
      <c r="B252" s="148"/>
      <c r="C252" s="150" t="str">
        <f t="shared" si="5"/>
        <v/>
      </c>
      <c r="D252" s="160"/>
      <c r="E252" s="160"/>
      <c r="F252" s="148"/>
      <c r="G252" s="148"/>
      <c r="H252" s="88">
        <f t="shared" si="6"/>
        <v>0</v>
      </c>
      <c r="I252" s="178"/>
      <c r="J252" s="158"/>
      <c r="K252" s="62" t="e">
        <f t="shared" si="7"/>
        <v>#DIV/0!</v>
      </c>
      <c r="L252" s="158"/>
    </row>
    <row r="253" spans="1:12" s="14" customFormat="1" ht="20.100000000000001" customHeight="1" x14ac:dyDescent="0.3">
      <c r="A253" s="161"/>
      <c r="B253" s="161"/>
      <c r="C253" s="196" t="str">
        <f t="shared" si="5"/>
        <v/>
      </c>
      <c r="D253" s="162"/>
      <c r="E253" s="162"/>
      <c r="F253" s="161"/>
      <c r="G253" s="161"/>
      <c r="H253" s="13">
        <f t="shared" si="6"/>
        <v>0</v>
      </c>
      <c r="I253" s="179"/>
      <c r="J253" s="159"/>
      <c r="K253" s="63" t="e">
        <f t="shared" si="7"/>
        <v>#DIV/0!</v>
      </c>
      <c r="L253" s="159"/>
    </row>
    <row r="254" spans="1:12" ht="20.100000000000001" customHeight="1" x14ac:dyDescent="0.3">
      <c r="A254" s="148"/>
      <c r="B254" s="148"/>
      <c r="C254" s="150" t="str">
        <f t="shared" si="5"/>
        <v/>
      </c>
      <c r="D254" s="160"/>
      <c r="E254" s="160"/>
      <c r="F254" s="148"/>
      <c r="G254" s="148"/>
      <c r="H254" s="88">
        <f t="shared" si="6"/>
        <v>0</v>
      </c>
      <c r="I254" s="178"/>
      <c r="J254" s="158"/>
      <c r="K254" s="62" t="e">
        <f t="shared" si="7"/>
        <v>#DIV/0!</v>
      </c>
      <c r="L254" s="158"/>
    </row>
    <row r="255" spans="1:12" s="14" customFormat="1" ht="20.100000000000001" customHeight="1" x14ac:dyDescent="0.3">
      <c r="A255" s="161"/>
      <c r="B255" s="161"/>
      <c r="C255" s="196" t="str">
        <f t="shared" si="5"/>
        <v/>
      </c>
      <c r="D255" s="162"/>
      <c r="E255" s="162"/>
      <c r="F255" s="161"/>
      <c r="G255" s="161"/>
      <c r="H255" s="13">
        <f t="shared" si="6"/>
        <v>0</v>
      </c>
      <c r="I255" s="179"/>
      <c r="J255" s="159"/>
      <c r="K255" s="63" t="e">
        <f t="shared" si="7"/>
        <v>#DIV/0!</v>
      </c>
      <c r="L255" s="159"/>
    </row>
    <row r="256" spans="1:12" ht="20.100000000000001" customHeight="1" x14ac:dyDescent="0.3">
      <c r="A256" s="148"/>
      <c r="B256" s="148"/>
      <c r="C256" s="150" t="str">
        <f t="shared" si="5"/>
        <v/>
      </c>
      <c r="D256" s="160"/>
      <c r="E256" s="160"/>
      <c r="F256" s="148"/>
      <c r="G256" s="148"/>
      <c r="H256" s="88">
        <f t="shared" si="6"/>
        <v>0</v>
      </c>
      <c r="I256" s="178"/>
      <c r="J256" s="158"/>
      <c r="K256" s="62" t="e">
        <f t="shared" si="7"/>
        <v>#DIV/0!</v>
      </c>
      <c r="L256" s="158"/>
    </row>
    <row r="257" spans="1:12" s="14" customFormat="1" ht="19.5" customHeight="1" x14ac:dyDescent="0.3">
      <c r="A257" s="161"/>
      <c r="B257" s="161"/>
      <c r="C257" s="196" t="str">
        <f t="shared" si="5"/>
        <v/>
      </c>
      <c r="D257" s="162"/>
      <c r="E257" s="162"/>
      <c r="F257" s="161"/>
      <c r="G257" s="161"/>
      <c r="H257" s="13">
        <f t="shared" si="6"/>
        <v>0</v>
      </c>
      <c r="I257" s="179"/>
      <c r="J257" s="159"/>
      <c r="K257" s="63" t="e">
        <f t="shared" si="7"/>
        <v>#DIV/0!</v>
      </c>
      <c r="L257" s="159"/>
    </row>
    <row r="258" spans="1:12" ht="20.100000000000001" customHeight="1" x14ac:dyDescent="0.3">
      <c r="A258" s="148"/>
      <c r="B258" s="148"/>
      <c r="C258" s="150" t="str">
        <f t="shared" si="5"/>
        <v/>
      </c>
      <c r="D258" s="160"/>
      <c r="E258" s="160"/>
      <c r="F258" s="148"/>
      <c r="G258" s="148"/>
      <c r="H258" s="88">
        <f t="shared" si="6"/>
        <v>0</v>
      </c>
      <c r="I258" s="178"/>
      <c r="J258" s="158"/>
      <c r="K258" s="62" t="e">
        <f t="shared" si="7"/>
        <v>#DIV/0!</v>
      </c>
      <c r="L258" s="158"/>
    </row>
    <row r="259" spans="1:12" s="14" customFormat="1" ht="20.100000000000001" customHeight="1" x14ac:dyDescent="0.3">
      <c r="A259" s="161"/>
      <c r="B259" s="161"/>
      <c r="C259" s="196" t="str">
        <f t="shared" si="5"/>
        <v/>
      </c>
      <c r="D259" s="162"/>
      <c r="E259" s="162"/>
      <c r="F259" s="161"/>
      <c r="G259" s="161"/>
      <c r="H259" s="13">
        <f t="shared" si="6"/>
        <v>0</v>
      </c>
      <c r="I259" s="179"/>
      <c r="J259" s="159"/>
      <c r="K259" s="63" t="e">
        <f t="shared" si="7"/>
        <v>#DIV/0!</v>
      </c>
      <c r="L259" s="159"/>
    </row>
    <row r="260" spans="1:12" ht="20.100000000000001" customHeight="1" x14ac:dyDescent="0.3">
      <c r="A260" s="148"/>
      <c r="B260" s="148"/>
      <c r="C260" s="150" t="str">
        <f t="shared" si="5"/>
        <v/>
      </c>
      <c r="D260" s="160"/>
      <c r="E260" s="160"/>
      <c r="F260" s="148"/>
      <c r="G260" s="148"/>
      <c r="H260" s="88">
        <f t="shared" si="6"/>
        <v>0</v>
      </c>
      <c r="I260" s="178"/>
      <c r="J260" s="158"/>
      <c r="K260" s="62" t="e">
        <f t="shared" si="7"/>
        <v>#DIV/0!</v>
      </c>
      <c r="L260" s="158"/>
    </row>
    <row r="261" spans="1:12" s="14" customFormat="1" ht="20.100000000000001" customHeight="1" x14ac:dyDescent="0.3">
      <c r="A261" s="161"/>
      <c r="B261" s="161"/>
      <c r="C261" s="196" t="str">
        <f t="shared" si="5"/>
        <v/>
      </c>
      <c r="D261" s="162"/>
      <c r="E261" s="162"/>
      <c r="F261" s="161"/>
      <c r="G261" s="161"/>
      <c r="H261" s="13">
        <f t="shared" si="6"/>
        <v>0</v>
      </c>
      <c r="I261" s="179"/>
      <c r="J261" s="159"/>
      <c r="K261" s="63" t="e">
        <f t="shared" si="7"/>
        <v>#DIV/0!</v>
      </c>
      <c r="L261" s="159"/>
    </row>
    <row r="262" spans="1:12" s="22" customFormat="1" ht="20.100000000000001" customHeight="1" x14ac:dyDescent="0.3">
      <c r="A262" s="96"/>
      <c r="B262" s="96"/>
      <c r="C262" s="18"/>
      <c r="D262" s="96"/>
      <c r="E262" s="96"/>
      <c r="F262" s="19"/>
      <c r="G262" s="96"/>
      <c r="H262" s="96"/>
      <c r="I262" s="180"/>
      <c r="J262" s="20"/>
      <c r="K262" s="21"/>
      <c r="L262" s="21"/>
    </row>
    <row r="263" spans="1:12" ht="20.100000000000001" customHeight="1" x14ac:dyDescent="0.3">
      <c r="A263" s="148"/>
      <c r="B263" s="148"/>
      <c r="C263" s="150" t="str">
        <f t="shared" ref="C263:C274" si="8">IF(D263="", "", D263)</f>
        <v/>
      </c>
      <c r="D263" s="160"/>
      <c r="E263" s="160"/>
      <c r="F263" s="148"/>
      <c r="G263" s="148"/>
      <c r="H263" s="88">
        <f t="shared" ref="H263:H274" si="9">G263*$H$248/100000</f>
        <v>0</v>
      </c>
      <c r="I263" s="178"/>
      <c r="J263" s="158"/>
      <c r="K263" s="62" t="e">
        <f t="shared" ref="K263:K274" si="10">J263/G263</f>
        <v>#DIV/0!</v>
      </c>
      <c r="L263" s="158"/>
    </row>
    <row r="264" spans="1:12" s="16" customFormat="1" ht="20.100000000000001" customHeight="1" x14ac:dyDescent="0.3">
      <c r="A264" s="163"/>
      <c r="B264" s="163"/>
      <c r="C264" s="197" t="str">
        <f t="shared" si="8"/>
        <v/>
      </c>
      <c r="D264" s="164"/>
      <c r="E264" s="164"/>
      <c r="F264" s="163"/>
      <c r="G264" s="163"/>
      <c r="H264" s="15">
        <f t="shared" si="9"/>
        <v>0</v>
      </c>
      <c r="I264" s="181"/>
      <c r="J264" s="166"/>
      <c r="K264" s="64" t="e">
        <f t="shared" si="10"/>
        <v>#DIV/0!</v>
      </c>
      <c r="L264" s="166"/>
    </row>
    <row r="265" spans="1:12" ht="20.100000000000001" customHeight="1" x14ac:dyDescent="0.3">
      <c r="A265" s="148"/>
      <c r="B265" s="148"/>
      <c r="C265" s="150" t="str">
        <f t="shared" si="8"/>
        <v/>
      </c>
      <c r="D265" s="160"/>
      <c r="E265" s="160"/>
      <c r="F265" s="148"/>
      <c r="G265" s="148"/>
      <c r="H265" s="88">
        <f t="shared" si="9"/>
        <v>0</v>
      </c>
      <c r="I265" s="178"/>
      <c r="J265" s="158"/>
      <c r="K265" s="62" t="e">
        <f t="shared" si="10"/>
        <v>#DIV/0!</v>
      </c>
      <c r="L265" s="158"/>
    </row>
    <row r="266" spans="1:12" s="16" customFormat="1" ht="20.100000000000001" customHeight="1" x14ac:dyDescent="0.3">
      <c r="A266" s="163"/>
      <c r="B266" s="163"/>
      <c r="C266" s="197" t="str">
        <f t="shared" si="8"/>
        <v/>
      </c>
      <c r="D266" s="164"/>
      <c r="E266" s="164"/>
      <c r="F266" s="163"/>
      <c r="G266" s="163"/>
      <c r="H266" s="15">
        <f t="shared" si="9"/>
        <v>0</v>
      </c>
      <c r="I266" s="181"/>
      <c r="J266" s="166"/>
      <c r="K266" s="64" t="e">
        <f t="shared" si="10"/>
        <v>#DIV/0!</v>
      </c>
      <c r="L266" s="166"/>
    </row>
    <row r="267" spans="1:12" ht="20.100000000000001" customHeight="1" x14ac:dyDescent="0.3">
      <c r="A267" s="148"/>
      <c r="B267" s="148"/>
      <c r="C267" s="150" t="str">
        <f t="shared" si="8"/>
        <v/>
      </c>
      <c r="D267" s="160"/>
      <c r="E267" s="160"/>
      <c r="F267" s="148"/>
      <c r="G267" s="148"/>
      <c r="H267" s="88">
        <f t="shared" si="9"/>
        <v>0</v>
      </c>
      <c r="I267" s="178"/>
      <c r="J267" s="158"/>
      <c r="K267" s="62" t="e">
        <f t="shared" si="10"/>
        <v>#DIV/0!</v>
      </c>
      <c r="L267" s="158"/>
    </row>
    <row r="268" spans="1:12" s="16" customFormat="1" ht="20.100000000000001" customHeight="1" x14ac:dyDescent="0.3">
      <c r="A268" s="163"/>
      <c r="B268" s="163"/>
      <c r="C268" s="197" t="str">
        <f t="shared" si="8"/>
        <v/>
      </c>
      <c r="D268" s="164"/>
      <c r="E268" s="164"/>
      <c r="F268" s="163"/>
      <c r="G268" s="163"/>
      <c r="H268" s="15">
        <f t="shared" si="9"/>
        <v>0</v>
      </c>
      <c r="I268" s="181"/>
      <c r="J268" s="166"/>
      <c r="K268" s="64" t="e">
        <f t="shared" si="10"/>
        <v>#DIV/0!</v>
      </c>
      <c r="L268" s="166"/>
    </row>
    <row r="269" spans="1:12" ht="20.100000000000001" customHeight="1" x14ac:dyDescent="0.3">
      <c r="A269" s="148"/>
      <c r="B269" s="148"/>
      <c r="C269" s="150" t="str">
        <f t="shared" si="8"/>
        <v/>
      </c>
      <c r="D269" s="160"/>
      <c r="E269" s="160"/>
      <c r="F269" s="148"/>
      <c r="G269" s="148"/>
      <c r="H269" s="88">
        <f t="shared" si="9"/>
        <v>0</v>
      </c>
      <c r="I269" s="178"/>
      <c r="J269" s="158"/>
      <c r="K269" s="62" t="e">
        <f t="shared" si="10"/>
        <v>#DIV/0!</v>
      </c>
      <c r="L269" s="158"/>
    </row>
    <row r="270" spans="1:12" s="16" customFormat="1" ht="20.100000000000001" customHeight="1" x14ac:dyDescent="0.3">
      <c r="A270" s="163"/>
      <c r="B270" s="163"/>
      <c r="C270" s="197" t="str">
        <f t="shared" si="8"/>
        <v/>
      </c>
      <c r="D270" s="164"/>
      <c r="E270" s="164"/>
      <c r="F270" s="163"/>
      <c r="G270" s="163"/>
      <c r="H270" s="15">
        <f t="shared" si="9"/>
        <v>0</v>
      </c>
      <c r="I270" s="181"/>
      <c r="J270" s="166"/>
      <c r="K270" s="64" t="e">
        <f t="shared" si="10"/>
        <v>#DIV/0!</v>
      </c>
      <c r="L270" s="166"/>
    </row>
    <row r="271" spans="1:12" ht="20.100000000000001" customHeight="1" x14ac:dyDescent="0.3">
      <c r="A271" s="148"/>
      <c r="B271" s="148"/>
      <c r="C271" s="150" t="str">
        <f t="shared" si="8"/>
        <v/>
      </c>
      <c r="D271" s="160"/>
      <c r="E271" s="160"/>
      <c r="F271" s="148"/>
      <c r="G271" s="148"/>
      <c r="H271" s="88">
        <f t="shared" si="9"/>
        <v>0</v>
      </c>
      <c r="I271" s="178"/>
      <c r="J271" s="158"/>
      <c r="K271" s="62" t="e">
        <f t="shared" si="10"/>
        <v>#DIV/0!</v>
      </c>
      <c r="L271" s="158"/>
    </row>
    <row r="272" spans="1:12" s="16" customFormat="1" ht="20.100000000000001" customHeight="1" x14ac:dyDescent="0.3">
      <c r="A272" s="163"/>
      <c r="B272" s="163"/>
      <c r="C272" s="197" t="str">
        <f t="shared" si="8"/>
        <v/>
      </c>
      <c r="D272" s="164"/>
      <c r="E272" s="164"/>
      <c r="F272" s="163"/>
      <c r="G272" s="163"/>
      <c r="H272" s="15">
        <f t="shared" si="9"/>
        <v>0</v>
      </c>
      <c r="I272" s="181"/>
      <c r="J272" s="166"/>
      <c r="K272" s="64" t="e">
        <f t="shared" si="10"/>
        <v>#DIV/0!</v>
      </c>
      <c r="L272" s="166"/>
    </row>
    <row r="273" spans="1:12" ht="20.100000000000001" customHeight="1" x14ac:dyDescent="0.3">
      <c r="A273" s="148"/>
      <c r="B273" s="148"/>
      <c r="C273" s="150" t="str">
        <f t="shared" si="8"/>
        <v/>
      </c>
      <c r="D273" s="160"/>
      <c r="E273" s="160"/>
      <c r="F273" s="148"/>
      <c r="G273" s="148"/>
      <c r="H273" s="88">
        <f t="shared" si="9"/>
        <v>0</v>
      </c>
      <c r="I273" s="178"/>
      <c r="J273" s="158"/>
      <c r="K273" s="62" t="e">
        <f t="shared" si="10"/>
        <v>#DIV/0!</v>
      </c>
      <c r="L273" s="158"/>
    </row>
    <row r="274" spans="1:12" s="16" customFormat="1" ht="20.100000000000001" customHeight="1" x14ac:dyDescent="0.3">
      <c r="A274" s="163"/>
      <c r="B274" s="163"/>
      <c r="C274" s="197" t="str">
        <f t="shared" si="8"/>
        <v/>
      </c>
      <c r="D274" s="164"/>
      <c r="E274" s="164"/>
      <c r="F274" s="165"/>
      <c r="G274" s="165"/>
      <c r="H274" s="15">
        <f t="shared" si="9"/>
        <v>0</v>
      </c>
      <c r="I274" s="181"/>
      <c r="J274" s="170"/>
      <c r="K274" s="65" t="e">
        <f t="shared" si="10"/>
        <v>#DIV/0!</v>
      </c>
      <c r="L274" s="166"/>
    </row>
    <row r="275" spans="1:12" ht="20.100000000000001" customHeight="1" x14ac:dyDescent="0.3">
      <c r="A275" s="83"/>
      <c r="B275" s="83"/>
      <c r="E275" s="296" t="str">
        <f>IF(C248="","Year 1 Total",CONCATENATE(C248, " Total"))</f>
        <v>Year 1 Total</v>
      </c>
      <c r="F275" s="297"/>
      <c r="G275" s="8">
        <f>SUM(G250:G261)</f>
        <v>0</v>
      </c>
      <c r="H275" s="8">
        <f>SUM(H250:H261)</f>
        <v>0</v>
      </c>
      <c r="I275" s="187">
        <f>SUM(I250:I261)</f>
        <v>0</v>
      </c>
      <c r="J275" s="171">
        <f>SUM(J250:J261)</f>
        <v>0</v>
      </c>
      <c r="K275" s="9"/>
      <c r="L275" s="9">
        <f t="shared" ref="L275" si="11">SUM(L250:L261)</f>
        <v>0</v>
      </c>
    </row>
    <row r="276" spans="1:12" ht="20.100000000000001" customHeight="1" x14ac:dyDescent="0.3">
      <c r="A276" s="83"/>
      <c r="B276" s="83"/>
      <c r="E276" s="296" t="str">
        <f>IF(E248="","Year 2 Total",CONCATENATE(E248, " Total"))</f>
        <v>Year 2 Total</v>
      </c>
      <c r="F276" s="297"/>
      <c r="G276" s="8">
        <f>SUM(G263:G274)</f>
        <v>0</v>
      </c>
      <c r="H276" s="8">
        <f>SUM(H263:H274)</f>
        <v>0</v>
      </c>
      <c r="I276" s="187">
        <f>SUM(I263:I274)</f>
        <v>0</v>
      </c>
      <c r="J276" s="171">
        <f>SUM(J263:J274)</f>
        <v>0</v>
      </c>
      <c r="K276" s="9"/>
      <c r="L276" s="9">
        <f t="shared" ref="L276" si="12">SUM(L263:L274)</f>
        <v>0</v>
      </c>
    </row>
    <row r="277" spans="1:12" ht="20.100000000000001" customHeight="1" x14ac:dyDescent="0.3">
      <c r="A277" s="83"/>
      <c r="B277" s="83"/>
      <c r="C277" s="83"/>
      <c r="D277" s="83"/>
      <c r="E277" s="83"/>
      <c r="F277" s="83"/>
      <c r="I277" s="298" t="str">
        <f>IF(C248="", "Year 1 Average",CONCATENATE(C248, " Average"))</f>
        <v>Year 1 Average</v>
      </c>
      <c r="J277" s="299"/>
      <c r="K277" s="61" t="e">
        <f>AVERAGE(K250:K261)</f>
        <v>#DIV/0!</v>
      </c>
    </row>
    <row r="278" spans="1:12" ht="20.100000000000001" customHeight="1" x14ac:dyDescent="0.3">
      <c r="A278" s="83"/>
      <c r="B278" s="83"/>
      <c r="C278" s="83"/>
      <c r="D278" s="83"/>
      <c r="E278" s="83"/>
      <c r="F278" s="83"/>
      <c r="I278" s="298" t="str">
        <f>IF(E248="", "Year 2 Average",CONCATENATE(E248, " Average"))</f>
        <v>Year 2 Average</v>
      </c>
      <c r="J278" s="299"/>
      <c r="K278" s="61" t="e">
        <f>AVERAGE(K263:K274)</f>
        <v>#DIV/0!</v>
      </c>
    </row>
    <row r="279" spans="1:12" ht="20.100000000000001" customHeight="1" x14ac:dyDescent="0.25"/>
    <row r="280" spans="1:12" ht="20.100000000000001" customHeight="1" x14ac:dyDescent="0.25"/>
    <row r="281" spans="1:12" ht="20.100000000000001" customHeight="1" x14ac:dyDescent="0.25"/>
    <row r="282" spans="1:12" ht="20.100000000000001" customHeight="1" x14ac:dyDescent="0.25"/>
    <row r="283" spans="1:12" ht="20.100000000000001" customHeight="1" x14ac:dyDescent="0.25"/>
    <row r="284" spans="1:12" ht="20.100000000000001" customHeight="1" x14ac:dyDescent="0.25"/>
    <row r="285" spans="1:12" ht="20.100000000000001" customHeight="1" x14ac:dyDescent="0.25"/>
    <row r="286" spans="1:12" ht="20.100000000000001" customHeight="1" x14ac:dyDescent="0.25"/>
    <row r="287" spans="1:12" ht="20.100000000000001" customHeight="1" x14ac:dyDescent="0.25"/>
    <row r="288" spans="1:12"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spans="1:12" ht="20.100000000000001" customHeight="1" x14ac:dyDescent="0.25"/>
    <row r="322" spans="1:12" ht="20.100000000000001" customHeight="1" x14ac:dyDescent="0.25"/>
    <row r="323" spans="1:12" ht="20.100000000000001" customHeight="1" x14ac:dyDescent="0.25"/>
    <row r="324" spans="1:12" ht="20.100000000000001" customHeight="1" x14ac:dyDescent="0.25"/>
    <row r="325" spans="1:12" ht="20.100000000000001" customHeight="1" x14ac:dyDescent="0.25"/>
    <row r="326" spans="1:12" ht="20.100000000000001" customHeight="1" x14ac:dyDescent="0.3">
      <c r="A326" s="84" t="str">
        <f>A62</f>
        <v>Enter Building Name Above</v>
      </c>
      <c r="B326" s="85"/>
    </row>
    <row r="327" spans="1:12" ht="20.100000000000001" customHeight="1" thickBot="1" x14ac:dyDescent="0.35">
      <c r="A327" s="85"/>
      <c r="B327" s="85"/>
    </row>
    <row r="328" spans="1:12" ht="20.100000000000001" customHeight="1" thickBot="1" x14ac:dyDescent="0.35">
      <c r="A328" s="84" t="s">
        <v>165</v>
      </c>
      <c r="B328" s="199" t="s">
        <v>200</v>
      </c>
      <c r="C328" s="201"/>
      <c r="D328" s="200" t="s">
        <v>201</v>
      </c>
      <c r="E328" s="202"/>
      <c r="G328" s="118" t="s">
        <v>161</v>
      </c>
      <c r="H328" s="137">
        <v>132000</v>
      </c>
    </row>
    <row r="329" spans="1:12" ht="20.100000000000001" customHeight="1" x14ac:dyDescent="0.3">
      <c r="A329" s="86" t="s">
        <v>1</v>
      </c>
      <c r="B329" s="86" t="s">
        <v>7</v>
      </c>
      <c r="C329" s="86" t="s">
        <v>2</v>
      </c>
      <c r="D329" s="86" t="s">
        <v>3</v>
      </c>
      <c r="E329" s="86" t="s">
        <v>4</v>
      </c>
      <c r="F329" s="86" t="s">
        <v>5</v>
      </c>
      <c r="G329" s="86" t="s">
        <v>145</v>
      </c>
      <c r="H329" s="128" t="s">
        <v>12</v>
      </c>
      <c r="I329" s="86" t="s">
        <v>160</v>
      </c>
      <c r="J329" s="87" t="s">
        <v>146</v>
      </c>
      <c r="K329" s="86" t="s">
        <v>13</v>
      </c>
      <c r="L329" s="86" t="s">
        <v>151</v>
      </c>
    </row>
    <row r="330" spans="1:12" ht="20.100000000000001" customHeight="1" x14ac:dyDescent="0.3">
      <c r="A330" s="144"/>
      <c r="B330" s="145"/>
      <c r="C330" s="146" t="str">
        <f t="shared" ref="C330:C341" si="13">IF(D330="", "", D330)</f>
        <v/>
      </c>
      <c r="D330" s="147"/>
      <c r="E330" s="147"/>
      <c r="F330" s="145"/>
      <c r="G330" s="145"/>
      <c r="H330" s="94">
        <f t="shared" ref="H330:H341" si="14">G330*$H$328/100000</f>
        <v>0</v>
      </c>
      <c r="I330" s="182"/>
      <c r="J330" s="172"/>
      <c r="K330" s="102" t="e">
        <f t="shared" ref="K330:K341" si="15">J330/H330</f>
        <v>#DIV/0!</v>
      </c>
      <c r="L330" s="157"/>
    </row>
    <row r="331" spans="1:12" ht="20.100000000000001" customHeight="1" x14ac:dyDescent="0.3">
      <c r="A331" s="148"/>
      <c r="B331" s="149"/>
      <c r="C331" s="150" t="str">
        <f t="shared" si="13"/>
        <v/>
      </c>
      <c r="D331" s="151"/>
      <c r="E331" s="151"/>
      <c r="F331" s="149"/>
      <c r="G331" s="149"/>
      <c r="H331" s="110">
        <f t="shared" si="14"/>
        <v>0</v>
      </c>
      <c r="I331" s="183"/>
      <c r="J331" s="173"/>
      <c r="K331" s="103" t="e">
        <f t="shared" si="15"/>
        <v>#DIV/0!</v>
      </c>
      <c r="L331" s="156"/>
    </row>
    <row r="332" spans="1:12" ht="20.100000000000001" customHeight="1" x14ac:dyDescent="0.3">
      <c r="A332" s="144"/>
      <c r="B332" s="145"/>
      <c r="C332" s="146" t="str">
        <f t="shared" si="13"/>
        <v/>
      </c>
      <c r="D332" s="147"/>
      <c r="E332" s="147"/>
      <c r="F332" s="145"/>
      <c r="G332" s="145"/>
      <c r="H332" s="94">
        <f t="shared" si="14"/>
        <v>0</v>
      </c>
      <c r="I332" s="182"/>
      <c r="J332" s="172"/>
      <c r="K332" s="102" t="e">
        <f t="shared" si="15"/>
        <v>#DIV/0!</v>
      </c>
      <c r="L332" s="157"/>
    </row>
    <row r="333" spans="1:12" ht="20.100000000000001" customHeight="1" x14ac:dyDescent="0.3">
      <c r="A333" s="148"/>
      <c r="B333" s="149"/>
      <c r="C333" s="150" t="str">
        <f t="shared" si="13"/>
        <v/>
      </c>
      <c r="D333" s="151"/>
      <c r="E333" s="151"/>
      <c r="F333" s="149"/>
      <c r="G333" s="149"/>
      <c r="H333" s="110">
        <f t="shared" si="14"/>
        <v>0</v>
      </c>
      <c r="I333" s="183"/>
      <c r="J333" s="173"/>
      <c r="K333" s="103" t="e">
        <f t="shared" si="15"/>
        <v>#DIV/0!</v>
      </c>
      <c r="L333" s="156"/>
    </row>
    <row r="334" spans="1:12" ht="20.100000000000001" customHeight="1" x14ac:dyDescent="0.3">
      <c r="A334" s="144"/>
      <c r="B334" s="145"/>
      <c r="C334" s="146" t="str">
        <f t="shared" si="13"/>
        <v/>
      </c>
      <c r="D334" s="147"/>
      <c r="E334" s="147"/>
      <c r="F334" s="145"/>
      <c r="G334" s="145"/>
      <c r="H334" s="94">
        <f t="shared" si="14"/>
        <v>0</v>
      </c>
      <c r="I334" s="182"/>
      <c r="J334" s="172"/>
      <c r="K334" s="102" t="e">
        <f t="shared" si="15"/>
        <v>#DIV/0!</v>
      </c>
      <c r="L334" s="157"/>
    </row>
    <row r="335" spans="1:12" ht="20.100000000000001" customHeight="1" x14ac:dyDescent="0.3">
      <c r="A335" s="148"/>
      <c r="B335" s="149"/>
      <c r="C335" s="150" t="str">
        <f t="shared" si="13"/>
        <v/>
      </c>
      <c r="D335" s="151"/>
      <c r="E335" s="151"/>
      <c r="F335" s="149"/>
      <c r="G335" s="149"/>
      <c r="H335" s="110">
        <f t="shared" si="14"/>
        <v>0</v>
      </c>
      <c r="I335" s="183"/>
      <c r="J335" s="173"/>
      <c r="K335" s="103" t="e">
        <f t="shared" si="15"/>
        <v>#DIV/0!</v>
      </c>
      <c r="L335" s="156"/>
    </row>
    <row r="336" spans="1:12" ht="20.100000000000001" customHeight="1" x14ac:dyDescent="0.3">
      <c r="A336" s="144"/>
      <c r="B336" s="145"/>
      <c r="C336" s="146" t="str">
        <f t="shared" si="13"/>
        <v/>
      </c>
      <c r="D336" s="147"/>
      <c r="E336" s="147"/>
      <c r="F336" s="145"/>
      <c r="G336" s="145"/>
      <c r="H336" s="94">
        <f t="shared" si="14"/>
        <v>0</v>
      </c>
      <c r="I336" s="182"/>
      <c r="J336" s="172"/>
      <c r="K336" s="102" t="e">
        <f t="shared" si="15"/>
        <v>#DIV/0!</v>
      </c>
      <c r="L336" s="157"/>
    </row>
    <row r="337" spans="1:12" ht="20.100000000000001" customHeight="1" x14ac:dyDescent="0.3">
      <c r="A337" s="148"/>
      <c r="B337" s="149"/>
      <c r="C337" s="150" t="str">
        <f t="shared" si="13"/>
        <v/>
      </c>
      <c r="D337" s="151"/>
      <c r="E337" s="151"/>
      <c r="F337" s="149"/>
      <c r="G337" s="149"/>
      <c r="H337" s="110">
        <f t="shared" si="14"/>
        <v>0</v>
      </c>
      <c r="I337" s="183"/>
      <c r="J337" s="173"/>
      <c r="K337" s="103" t="e">
        <f t="shared" si="15"/>
        <v>#DIV/0!</v>
      </c>
      <c r="L337" s="156"/>
    </row>
    <row r="338" spans="1:12" ht="20.100000000000001" customHeight="1" x14ac:dyDescent="0.3">
      <c r="A338" s="144"/>
      <c r="B338" s="145"/>
      <c r="C338" s="146" t="str">
        <f t="shared" si="13"/>
        <v/>
      </c>
      <c r="D338" s="147"/>
      <c r="E338" s="147"/>
      <c r="F338" s="145"/>
      <c r="G338" s="145"/>
      <c r="H338" s="94">
        <f t="shared" si="14"/>
        <v>0</v>
      </c>
      <c r="I338" s="182"/>
      <c r="J338" s="172"/>
      <c r="K338" s="102" t="e">
        <f t="shared" si="15"/>
        <v>#DIV/0!</v>
      </c>
      <c r="L338" s="157"/>
    </row>
    <row r="339" spans="1:12" ht="20.100000000000001" customHeight="1" x14ac:dyDescent="0.3">
      <c r="A339" s="148"/>
      <c r="B339" s="149"/>
      <c r="C339" s="150" t="str">
        <f t="shared" si="13"/>
        <v/>
      </c>
      <c r="D339" s="151"/>
      <c r="E339" s="151"/>
      <c r="F339" s="149"/>
      <c r="G339" s="149"/>
      <c r="H339" s="110">
        <f t="shared" si="14"/>
        <v>0</v>
      </c>
      <c r="I339" s="183"/>
      <c r="J339" s="173"/>
      <c r="K339" s="103" t="e">
        <f t="shared" si="15"/>
        <v>#DIV/0!</v>
      </c>
      <c r="L339" s="156"/>
    </row>
    <row r="340" spans="1:12" ht="20.100000000000001" customHeight="1" x14ac:dyDescent="0.3">
      <c r="A340" s="144"/>
      <c r="B340" s="145"/>
      <c r="C340" s="146" t="str">
        <f t="shared" si="13"/>
        <v/>
      </c>
      <c r="D340" s="147"/>
      <c r="E340" s="147"/>
      <c r="F340" s="145"/>
      <c r="G340" s="145"/>
      <c r="H340" s="94">
        <f t="shared" si="14"/>
        <v>0</v>
      </c>
      <c r="I340" s="182"/>
      <c r="J340" s="172"/>
      <c r="K340" s="102" t="e">
        <f t="shared" si="15"/>
        <v>#DIV/0!</v>
      </c>
      <c r="L340" s="157"/>
    </row>
    <row r="341" spans="1:12" ht="20.100000000000001" customHeight="1" x14ac:dyDescent="0.3">
      <c r="A341" s="148"/>
      <c r="B341" s="149"/>
      <c r="C341" s="150" t="str">
        <f t="shared" si="13"/>
        <v/>
      </c>
      <c r="D341" s="151"/>
      <c r="E341" s="151"/>
      <c r="F341" s="149"/>
      <c r="G341" s="149"/>
      <c r="H341" s="110">
        <f t="shared" si="14"/>
        <v>0</v>
      </c>
      <c r="I341" s="183"/>
      <c r="J341" s="173"/>
      <c r="K341" s="103" t="e">
        <f t="shared" si="15"/>
        <v>#DIV/0!</v>
      </c>
      <c r="L341" s="156"/>
    </row>
    <row r="342" spans="1:12" ht="20.100000000000001" customHeight="1" x14ac:dyDescent="0.3">
      <c r="A342" s="96"/>
      <c r="B342" s="97"/>
      <c r="C342" s="98"/>
      <c r="D342" s="99"/>
      <c r="E342" s="99"/>
      <c r="F342" s="97"/>
      <c r="G342" s="97"/>
      <c r="H342" s="97"/>
      <c r="I342" s="184"/>
      <c r="J342" s="174"/>
      <c r="K342" s="104"/>
      <c r="L342" s="21"/>
    </row>
    <row r="343" spans="1:12" ht="20.100000000000001" customHeight="1" x14ac:dyDescent="0.3">
      <c r="A343" s="152"/>
      <c r="B343" s="153"/>
      <c r="C343" s="195" t="str">
        <f t="shared" ref="C343:C354" si="16">IF(D343="", "", D343)</f>
        <v/>
      </c>
      <c r="D343" s="154"/>
      <c r="E343" s="154"/>
      <c r="F343" s="153"/>
      <c r="G343" s="153"/>
      <c r="H343" s="101">
        <f t="shared" ref="H343:H354" si="17">G343*$H$328/100000</f>
        <v>0</v>
      </c>
      <c r="I343" s="185"/>
      <c r="J343" s="175"/>
      <c r="K343" s="105" t="e">
        <f t="shared" ref="K343:K354" si="18">J343/H343</f>
        <v>#DIV/0!</v>
      </c>
      <c r="L343" s="155"/>
    </row>
    <row r="344" spans="1:12" ht="20.100000000000001" customHeight="1" x14ac:dyDescent="0.3">
      <c r="A344" s="148"/>
      <c r="B344" s="149"/>
      <c r="C344" s="150" t="str">
        <f t="shared" si="16"/>
        <v/>
      </c>
      <c r="D344" s="151"/>
      <c r="E344" s="151"/>
      <c r="F344" s="149"/>
      <c r="G344" s="149"/>
      <c r="H344" s="110">
        <f t="shared" si="17"/>
        <v>0</v>
      </c>
      <c r="I344" s="183"/>
      <c r="J344" s="173"/>
      <c r="K344" s="103" t="e">
        <f t="shared" si="18"/>
        <v>#DIV/0!</v>
      </c>
      <c r="L344" s="156"/>
    </row>
    <row r="345" spans="1:12" ht="20.100000000000001" customHeight="1" x14ac:dyDescent="0.3">
      <c r="A345" s="152"/>
      <c r="B345" s="153"/>
      <c r="C345" s="195" t="str">
        <f t="shared" si="16"/>
        <v/>
      </c>
      <c r="D345" s="154"/>
      <c r="E345" s="154"/>
      <c r="F345" s="153"/>
      <c r="G345" s="153"/>
      <c r="H345" s="101">
        <f t="shared" si="17"/>
        <v>0</v>
      </c>
      <c r="I345" s="185"/>
      <c r="J345" s="175"/>
      <c r="K345" s="105" t="e">
        <f t="shared" si="18"/>
        <v>#DIV/0!</v>
      </c>
      <c r="L345" s="155"/>
    </row>
    <row r="346" spans="1:12" ht="20.100000000000001" customHeight="1" x14ac:dyDescent="0.3">
      <c r="A346" s="148"/>
      <c r="B346" s="149"/>
      <c r="C346" s="150" t="str">
        <f t="shared" si="16"/>
        <v/>
      </c>
      <c r="D346" s="151"/>
      <c r="E346" s="151"/>
      <c r="F346" s="149"/>
      <c r="G346" s="149"/>
      <c r="H346" s="110">
        <f t="shared" si="17"/>
        <v>0</v>
      </c>
      <c r="I346" s="183"/>
      <c r="J346" s="173"/>
      <c r="K346" s="103" t="e">
        <f t="shared" si="18"/>
        <v>#DIV/0!</v>
      </c>
      <c r="L346" s="156"/>
    </row>
    <row r="347" spans="1:12" ht="20.100000000000001" customHeight="1" x14ac:dyDescent="0.3">
      <c r="A347" s="152"/>
      <c r="B347" s="153"/>
      <c r="C347" s="195" t="str">
        <f t="shared" si="16"/>
        <v/>
      </c>
      <c r="D347" s="154"/>
      <c r="E347" s="154"/>
      <c r="F347" s="153"/>
      <c r="G347" s="153"/>
      <c r="H347" s="101">
        <f t="shared" si="17"/>
        <v>0</v>
      </c>
      <c r="I347" s="185"/>
      <c r="J347" s="175"/>
      <c r="K347" s="105" t="e">
        <f t="shared" si="18"/>
        <v>#DIV/0!</v>
      </c>
      <c r="L347" s="155"/>
    </row>
    <row r="348" spans="1:12" ht="18.75" x14ac:dyDescent="0.3">
      <c r="A348" s="148"/>
      <c r="B348" s="149"/>
      <c r="C348" s="150" t="str">
        <f t="shared" si="16"/>
        <v/>
      </c>
      <c r="D348" s="151"/>
      <c r="E348" s="151"/>
      <c r="F348" s="149"/>
      <c r="G348" s="149"/>
      <c r="H348" s="110">
        <f t="shared" si="17"/>
        <v>0</v>
      </c>
      <c r="I348" s="183"/>
      <c r="J348" s="173"/>
      <c r="K348" s="103" t="e">
        <f t="shared" si="18"/>
        <v>#DIV/0!</v>
      </c>
      <c r="L348" s="156"/>
    </row>
    <row r="349" spans="1:12" ht="18.75" x14ac:dyDescent="0.3">
      <c r="A349" s="152"/>
      <c r="B349" s="153"/>
      <c r="C349" s="195" t="str">
        <f t="shared" si="16"/>
        <v/>
      </c>
      <c r="D349" s="154"/>
      <c r="E349" s="154"/>
      <c r="F349" s="153"/>
      <c r="G349" s="153"/>
      <c r="H349" s="101">
        <f t="shared" si="17"/>
        <v>0</v>
      </c>
      <c r="I349" s="185"/>
      <c r="J349" s="175"/>
      <c r="K349" s="105" t="e">
        <f t="shared" si="18"/>
        <v>#DIV/0!</v>
      </c>
      <c r="L349" s="155"/>
    </row>
    <row r="350" spans="1:12" ht="18.75" x14ac:dyDescent="0.3">
      <c r="A350" s="148"/>
      <c r="B350" s="149"/>
      <c r="C350" s="150" t="str">
        <f t="shared" si="16"/>
        <v/>
      </c>
      <c r="D350" s="151"/>
      <c r="E350" s="151"/>
      <c r="F350" s="149"/>
      <c r="G350" s="149"/>
      <c r="H350" s="110">
        <f t="shared" si="17"/>
        <v>0</v>
      </c>
      <c r="I350" s="183"/>
      <c r="J350" s="173"/>
      <c r="K350" s="103" t="e">
        <f t="shared" si="18"/>
        <v>#DIV/0!</v>
      </c>
      <c r="L350" s="156"/>
    </row>
    <row r="351" spans="1:12" ht="18.75" x14ac:dyDescent="0.3">
      <c r="A351" s="152"/>
      <c r="B351" s="153"/>
      <c r="C351" s="195" t="str">
        <f t="shared" si="16"/>
        <v/>
      </c>
      <c r="D351" s="154"/>
      <c r="E351" s="154"/>
      <c r="F351" s="153"/>
      <c r="G351" s="153"/>
      <c r="H351" s="101">
        <f t="shared" si="17"/>
        <v>0</v>
      </c>
      <c r="I351" s="185"/>
      <c r="J351" s="175"/>
      <c r="K351" s="105" t="e">
        <f t="shared" si="18"/>
        <v>#DIV/0!</v>
      </c>
      <c r="L351" s="155"/>
    </row>
    <row r="352" spans="1:12" ht="18.75" x14ac:dyDescent="0.3">
      <c r="A352" s="148"/>
      <c r="B352" s="149"/>
      <c r="C352" s="150" t="str">
        <f t="shared" si="16"/>
        <v/>
      </c>
      <c r="D352" s="151"/>
      <c r="E352" s="151"/>
      <c r="F352" s="149"/>
      <c r="G352" s="149"/>
      <c r="H352" s="110">
        <f t="shared" si="17"/>
        <v>0</v>
      </c>
      <c r="I352" s="183"/>
      <c r="J352" s="173"/>
      <c r="K352" s="103" t="e">
        <f t="shared" si="18"/>
        <v>#DIV/0!</v>
      </c>
      <c r="L352" s="156"/>
    </row>
    <row r="353" spans="1:12" ht="18.75" x14ac:dyDescent="0.3">
      <c r="A353" s="152"/>
      <c r="B353" s="153"/>
      <c r="C353" s="195" t="str">
        <f t="shared" si="16"/>
        <v/>
      </c>
      <c r="D353" s="154"/>
      <c r="E353" s="154"/>
      <c r="F353" s="153"/>
      <c r="G353" s="153"/>
      <c r="H353" s="101">
        <f t="shared" si="17"/>
        <v>0</v>
      </c>
      <c r="I353" s="185"/>
      <c r="J353" s="175"/>
      <c r="K353" s="105" t="e">
        <f t="shared" si="18"/>
        <v>#DIV/0!</v>
      </c>
      <c r="L353" s="155"/>
    </row>
    <row r="354" spans="1:12" ht="18.75" x14ac:dyDescent="0.3">
      <c r="A354" s="148"/>
      <c r="B354" s="149"/>
      <c r="C354" s="150" t="str">
        <f t="shared" si="16"/>
        <v/>
      </c>
      <c r="D354" s="151"/>
      <c r="E354" s="151"/>
      <c r="F354" s="149"/>
      <c r="G354" s="149"/>
      <c r="H354" s="110">
        <f t="shared" si="17"/>
        <v>0</v>
      </c>
      <c r="I354" s="183"/>
      <c r="J354" s="173"/>
      <c r="K354" s="103" t="e">
        <f t="shared" si="18"/>
        <v>#DIV/0!</v>
      </c>
      <c r="L354" s="156"/>
    </row>
    <row r="355" spans="1:12" ht="18.75" x14ac:dyDescent="0.3">
      <c r="A355" s="90"/>
      <c r="B355" s="90"/>
      <c r="C355" s="90"/>
      <c r="D355" s="90"/>
      <c r="E355" s="296" t="str">
        <f>IF(C328="","Year 1 Total",CONCATENATE(C328, " Total"))</f>
        <v>Year 1 Total</v>
      </c>
      <c r="F355" s="297"/>
      <c r="G355" s="91">
        <f>SUM(G330:G341)</f>
        <v>0</v>
      </c>
      <c r="H355" s="91">
        <f>SUM(H330:H341)</f>
        <v>0</v>
      </c>
      <c r="I355" s="186">
        <f>SUM(I330:I341)</f>
        <v>0</v>
      </c>
      <c r="J355" s="176">
        <f>SUM(J330:J341)</f>
        <v>0</v>
      </c>
      <c r="K355" s="92"/>
      <c r="L355" s="92">
        <f t="shared" ref="L355" si="19">SUM(L330:L341)</f>
        <v>0</v>
      </c>
    </row>
    <row r="356" spans="1:12" ht="18.75" x14ac:dyDescent="0.3">
      <c r="A356" s="90"/>
      <c r="B356" s="90"/>
      <c r="C356" s="90"/>
      <c r="D356" s="90"/>
      <c r="E356" s="296" t="str">
        <f>IF(E328="","Year 2 Total",CONCATENATE(E328, " Total"))</f>
        <v>Year 2 Total</v>
      </c>
      <c r="F356" s="297"/>
      <c r="G356" s="91">
        <f>SUM(G343:G354)</f>
        <v>0</v>
      </c>
      <c r="H356" s="91">
        <f>SUM(H343:H354)</f>
        <v>0</v>
      </c>
      <c r="I356" s="186">
        <f>SUM(I343:I354)</f>
        <v>0</v>
      </c>
      <c r="J356" s="176">
        <f>SUM(J343:J354)</f>
        <v>0</v>
      </c>
      <c r="K356" s="92"/>
      <c r="L356" s="92">
        <f t="shared" ref="L356" si="20">SUM(L343:L354)</f>
        <v>0</v>
      </c>
    </row>
    <row r="357" spans="1:12" ht="18.75" x14ac:dyDescent="0.3">
      <c r="A357" s="83"/>
      <c r="B357" s="83"/>
      <c r="C357" s="83"/>
      <c r="D357" s="83"/>
      <c r="E357" s="83"/>
      <c r="F357" s="83"/>
      <c r="G357" s="83"/>
      <c r="I357" s="298" t="str">
        <f>IF(C328="", "Year 1 Average",CONCATENATE(C328, " Average"))</f>
        <v>Year 1 Average</v>
      </c>
      <c r="J357" s="299"/>
      <c r="K357" s="107" t="e">
        <f>AVERAGE(K330:K341)</f>
        <v>#DIV/0!</v>
      </c>
    </row>
    <row r="358" spans="1:12" ht="18.75" x14ac:dyDescent="0.3">
      <c r="A358" s="83"/>
      <c r="B358" s="83"/>
      <c r="C358" s="83"/>
      <c r="G358" s="83"/>
      <c r="I358" s="298" t="str">
        <f>IF(E238="", "Year 2 Average",CONCATENATE(E238, " Average"))</f>
        <v>Year 2 Average</v>
      </c>
      <c r="J358" s="299"/>
      <c r="K358" s="106" t="e">
        <f>AVERAGE(K343:K354)</f>
        <v>#DIV/0!</v>
      </c>
    </row>
    <row r="419" spans="1:12" ht="19.5" x14ac:dyDescent="0.3">
      <c r="A419" s="84" t="str">
        <f>A62</f>
        <v>Enter Building Name Above</v>
      </c>
      <c r="B419" s="85"/>
    </row>
    <row r="420" spans="1:12" ht="20.25" thickBot="1" x14ac:dyDescent="0.35">
      <c r="A420" s="85"/>
      <c r="B420" s="85"/>
    </row>
    <row r="421" spans="1:12" ht="20.25" thickBot="1" x14ac:dyDescent="0.35">
      <c r="A421" s="84" t="s">
        <v>166</v>
      </c>
      <c r="B421" s="199" t="s">
        <v>200</v>
      </c>
      <c r="C421" s="201"/>
      <c r="D421" s="200" t="s">
        <v>201</v>
      </c>
      <c r="E421" s="202"/>
      <c r="G421" s="118" t="s">
        <v>161</v>
      </c>
      <c r="H421" s="137">
        <v>136000</v>
      </c>
    </row>
    <row r="422" spans="1:12" ht="18.75" x14ac:dyDescent="0.3">
      <c r="A422" s="86" t="s">
        <v>1</v>
      </c>
      <c r="B422" s="86" t="s">
        <v>7</v>
      </c>
      <c r="C422" s="190" t="s">
        <v>2</v>
      </c>
      <c r="D422" s="86" t="s">
        <v>3</v>
      </c>
      <c r="E422" s="86" t="s">
        <v>4</v>
      </c>
      <c r="F422" s="86" t="s">
        <v>5</v>
      </c>
      <c r="G422" s="86" t="s">
        <v>145</v>
      </c>
      <c r="H422" s="128" t="s">
        <v>12</v>
      </c>
      <c r="I422" s="86" t="s">
        <v>160</v>
      </c>
      <c r="J422" s="87" t="s">
        <v>146</v>
      </c>
      <c r="K422" s="86" t="s">
        <v>13</v>
      </c>
      <c r="L422" s="86" t="s">
        <v>151</v>
      </c>
    </row>
    <row r="423" spans="1:12" ht="18.75" x14ac:dyDescent="0.3">
      <c r="A423" s="144"/>
      <c r="B423" s="145"/>
      <c r="C423" s="146" t="str">
        <f t="shared" ref="C423:C434" si="21">IF(D423="", "", D423)</f>
        <v/>
      </c>
      <c r="D423" s="147"/>
      <c r="E423" s="147"/>
      <c r="F423" s="145"/>
      <c r="G423" s="145"/>
      <c r="H423" s="94">
        <f t="shared" ref="H423:H434" si="22">G423*$H$421/100000</f>
        <v>0</v>
      </c>
      <c r="I423" s="182"/>
      <c r="J423" s="157"/>
      <c r="K423" s="102" t="e">
        <f t="shared" ref="K423:K434" si="23">J423/H423</f>
        <v>#DIV/0!</v>
      </c>
      <c r="L423" s="157"/>
    </row>
    <row r="424" spans="1:12" ht="18.75" x14ac:dyDescent="0.3">
      <c r="A424" s="148"/>
      <c r="B424" s="149"/>
      <c r="C424" s="150" t="str">
        <f t="shared" si="21"/>
        <v/>
      </c>
      <c r="D424" s="151"/>
      <c r="E424" s="151"/>
      <c r="F424" s="149"/>
      <c r="G424" s="149"/>
      <c r="H424" s="110">
        <f t="shared" si="22"/>
        <v>0</v>
      </c>
      <c r="I424" s="183"/>
      <c r="J424" s="156"/>
      <c r="K424" s="103" t="e">
        <f t="shared" si="23"/>
        <v>#DIV/0!</v>
      </c>
      <c r="L424" s="156"/>
    </row>
    <row r="425" spans="1:12" ht="18.75" x14ac:dyDescent="0.3">
      <c r="A425" s="144"/>
      <c r="B425" s="145"/>
      <c r="C425" s="146" t="str">
        <f t="shared" si="21"/>
        <v/>
      </c>
      <c r="D425" s="147"/>
      <c r="E425" s="147"/>
      <c r="F425" s="145"/>
      <c r="G425" s="145"/>
      <c r="H425" s="94">
        <f t="shared" si="22"/>
        <v>0</v>
      </c>
      <c r="I425" s="182"/>
      <c r="J425" s="157"/>
      <c r="K425" s="102" t="e">
        <f t="shared" si="23"/>
        <v>#DIV/0!</v>
      </c>
      <c r="L425" s="157"/>
    </row>
    <row r="426" spans="1:12" ht="18.75" x14ac:dyDescent="0.3">
      <c r="A426" s="148"/>
      <c r="B426" s="149"/>
      <c r="C426" s="150" t="str">
        <f t="shared" si="21"/>
        <v/>
      </c>
      <c r="D426" s="151"/>
      <c r="E426" s="151"/>
      <c r="F426" s="149"/>
      <c r="G426" s="149"/>
      <c r="H426" s="110">
        <f t="shared" si="22"/>
        <v>0</v>
      </c>
      <c r="I426" s="183"/>
      <c r="J426" s="156"/>
      <c r="K426" s="103" t="e">
        <f t="shared" si="23"/>
        <v>#DIV/0!</v>
      </c>
      <c r="L426" s="156"/>
    </row>
    <row r="427" spans="1:12" ht="18.75" x14ac:dyDescent="0.3">
      <c r="A427" s="144"/>
      <c r="B427" s="145"/>
      <c r="C427" s="146" t="str">
        <f t="shared" si="21"/>
        <v/>
      </c>
      <c r="D427" s="147"/>
      <c r="E427" s="147"/>
      <c r="F427" s="145"/>
      <c r="G427" s="145"/>
      <c r="H427" s="94">
        <f t="shared" si="22"/>
        <v>0</v>
      </c>
      <c r="I427" s="182"/>
      <c r="J427" s="157"/>
      <c r="K427" s="102" t="e">
        <f t="shared" si="23"/>
        <v>#DIV/0!</v>
      </c>
      <c r="L427" s="157"/>
    </row>
    <row r="428" spans="1:12" ht="18.75" x14ac:dyDescent="0.3">
      <c r="A428" s="148"/>
      <c r="B428" s="149"/>
      <c r="C428" s="150" t="str">
        <f t="shared" si="21"/>
        <v/>
      </c>
      <c r="D428" s="151"/>
      <c r="E428" s="151"/>
      <c r="F428" s="149"/>
      <c r="G428" s="149"/>
      <c r="H428" s="110">
        <f t="shared" si="22"/>
        <v>0</v>
      </c>
      <c r="I428" s="183"/>
      <c r="J428" s="156"/>
      <c r="K428" s="103" t="e">
        <f t="shared" si="23"/>
        <v>#DIV/0!</v>
      </c>
      <c r="L428" s="156"/>
    </row>
    <row r="429" spans="1:12" ht="18.75" x14ac:dyDescent="0.3">
      <c r="A429" s="144"/>
      <c r="B429" s="145"/>
      <c r="C429" s="146" t="str">
        <f t="shared" si="21"/>
        <v/>
      </c>
      <c r="D429" s="147"/>
      <c r="E429" s="147"/>
      <c r="F429" s="145"/>
      <c r="G429" s="145"/>
      <c r="H429" s="94">
        <f t="shared" si="22"/>
        <v>0</v>
      </c>
      <c r="I429" s="182"/>
      <c r="J429" s="157"/>
      <c r="K429" s="102" t="e">
        <f t="shared" si="23"/>
        <v>#DIV/0!</v>
      </c>
      <c r="L429" s="157"/>
    </row>
    <row r="430" spans="1:12" ht="18.75" x14ac:dyDescent="0.3">
      <c r="A430" s="148"/>
      <c r="B430" s="149"/>
      <c r="C430" s="150" t="str">
        <f t="shared" si="21"/>
        <v/>
      </c>
      <c r="D430" s="151"/>
      <c r="E430" s="151"/>
      <c r="F430" s="149"/>
      <c r="G430" s="149"/>
      <c r="H430" s="110">
        <f t="shared" si="22"/>
        <v>0</v>
      </c>
      <c r="I430" s="183"/>
      <c r="J430" s="156"/>
      <c r="K430" s="103" t="e">
        <f t="shared" si="23"/>
        <v>#DIV/0!</v>
      </c>
      <c r="L430" s="156"/>
    </row>
    <row r="431" spans="1:12" ht="18.75" x14ac:dyDescent="0.3">
      <c r="A431" s="144"/>
      <c r="B431" s="145"/>
      <c r="C431" s="146" t="str">
        <f t="shared" si="21"/>
        <v/>
      </c>
      <c r="D431" s="147"/>
      <c r="E431" s="147"/>
      <c r="F431" s="145"/>
      <c r="G431" s="145"/>
      <c r="H431" s="94">
        <f t="shared" si="22"/>
        <v>0</v>
      </c>
      <c r="I431" s="182"/>
      <c r="J431" s="157"/>
      <c r="K431" s="102" t="e">
        <f t="shared" si="23"/>
        <v>#DIV/0!</v>
      </c>
      <c r="L431" s="157"/>
    </row>
    <row r="432" spans="1:12" ht="18.75" x14ac:dyDescent="0.3">
      <c r="A432" s="148"/>
      <c r="B432" s="149"/>
      <c r="C432" s="150" t="str">
        <f t="shared" si="21"/>
        <v/>
      </c>
      <c r="D432" s="151"/>
      <c r="E432" s="151"/>
      <c r="F432" s="149"/>
      <c r="G432" s="149"/>
      <c r="H432" s="110">
        <f t="shared" si="22"/>
        <v>0</v>
      </c>
      <c r="I432" s="183"/>
      <c r="J432" s="156"/>
      <c r="K432" s="103" t="e">
        <f t="shared" si="23"/>
        <v>#DIV/0!</v>
      </c>
      <c r="L432" s="156"/>
    </row>
    <row r="433" spans="1:12" ht="18.75" x14ac:dyDescent="0.3">
      <c r="A433" s="144"/>
      <c r="B433" s="145"/>
      <c r="C433" s="146" t="str">
        <f t="shared" si="21"/>
        <v/>
      </c>
      <c r="D433" s="147"/>
      <c r="E433" s="147"/>
      <c r="F433" s="145"/>
      <c r="G433" s="145"/>
      <c r="H433" s="94">
        <f t="shared" si="22"/>
        <v>0</v>
      </c>
      <c r="I433" s="182"/>
      <c r="J433" s="157"/>
      <c r="K433" s="102" t="e">
        <f t="shared" si="23"/>
        <v>#DIV/0!</v>
      </c>
      <c r="L433" s="157"/>
    </row>
    <row r="434" spans="1:12" ht="18.75" x14ac:dyDescent="0.3">
      <c r="A434" s="148"/>
      <c r="B434" s="149"/>
      <c r="C434" s="150" t="str">
        <f t="shared" si="21"/>
        <v/>
      </c>
      <c r="D434" s="151"/>
      <c r="E434" s="151"/>
      <c r="F434" s="149"/>
      <c r="G434" s="149"/>
      <c r="H434" s="110">
        <f t="shared" si="22"/>
        <v>0</v>
      </c>
      <c r="I434" s="183"/>
      <c r="J434" s="156"/>
      <c r="K434" s="103" t="e">
        <f t="shared" si="23"/>
        <v>#DIV/0!</v>
      </c>
      <c r="L434" s="156"/>
    </row>
    <row r="435" spans="1:12" ht="18.75" x14ac:dyDescent="0.3">
      <c r="A435" s="96"/>
      <c r="B435" s="97"/>
      <c r="C435" s="98"/>
      <c r="D435" s="99"/>
      <c r="E435" s="99"/>
      <c r="F435" s="97"/>
      <c r="G435" s="97"/>
      <c r="H435" s="97"/>
      <c r="I435" s="184"/>
      <c r="J435" s="100"/>
      <c r="K435" s="104"/>
      <c r="L435" s="21"/>
    </row>
    <row r="436" spans="1:12" ht="18.75" x14ac:dyDescent="0.3">
      <c r="A436" s="152"/>
      <c r="B436" s="153"/>
      <c r="C436" s="195" t="str">
        <f t="shared" ref="C436:C447" si="24">IF(D436="", "", D436)</f>
        <v/>
      </c>
      <c r="D436" s="154"/>
      <c r="E436" s="154"/>
      <c r="F436" s="153"/>
      <c r="G436" s="153"/>
      <c r="H436" s="101">
        <f t="shared" ref="H436:H447" si="25">G436*$H$421/100000</f>
        <v>0</v>
      </c>
      <c r="I436" s="185"/>
      <c r="J436" s="155"/>
      <c r="K436" s="105" t="e">
        <f t="shared" ref="K436:K447" si="26">J436/H436</f>
        <v>#DIV/0!</v>
      </c>
      <c r="L436" s="155"/>
    </row>
    <row r="437" spans="1:12" ht="18.75" x14ac:dyDescent="0.3">
      <c r="A437" s="148"/>
      <c r="B437" s="149"/>
      <c r="C437" s="150" t="str">
        <f t="shared" si="24"/>
        <v/>
      </c>
      <c r="D437" s="151"/>
      <c r="E437" s="151"/>
      <c r="F437" s="149"/>
      <c r="G437" s="149"/>
      <c r="H437" s="110">
        <f t="shared" si="25"/>
        <v>0</v>
      </c>
      <c r="I437" s="183"/>
      <c r="J437" s="156"/>
      <c r="K437" s="103" t="e">
        <f t="shared" si="26"/>
        <v>#DIV/0!</v>
      </c>
      <c r="L437" s="156"/>
    </row>
    <row r="438" spans="1:12" ht="18.75" x14ac:dyDescent="0.3">
      <c r="A438" s="152"/>
      <c r="B438" s="153"/>
      <c r="C438" s="195" t="str">
        <f t="shared" si="24"/>
        <v/>
      </c>
      <c r="D438" s="154"/>
      <c r="E438" s="154"/>
      <c r="F438" s="153"/>
      <c r="G438" s="153"/>
      <c r="H438" s="101">
        <f t="shared" si="25"/>
        <v>0</v>
      </c>
      <c r="I438" s="185"/>
      <c r="J438" s="155"/>
      <c r="K438" s="105" t="e">
        <f t="shared" si="26"/>
        <v>#DIV/0!</v>
      </c>
      <c r="L438" s="155"/>
    </row>
    <row r="439" spans="1:12" ht="18.75" x14ac:dyDescent="0.3">
      <c r="A439" s="148"/>
      <c r="B439" s="149"/>
      <c r="C439" s="150" t="str">
        <f t="shared" si="24"/>
        <v/>
      </c>
      <c r="D439" s="151"/>
      <c r="E439" s="151"/>
      <c r="F439" s="149"/>
      <c r="G439" s="149"/>
      <c r="H439" s="110">
        <f t="shared" si="25"/>
        <v>0</v>
      </c>
      <c r="I439" s="183"/>
      <c r="J439" s="156"/>
      <c r="K439" s="103" t="e">
        <f t="shared" si="26"/>
        <v>#DIV/0!</v>
      </c>
      <c r="L439" s="156"/>
    </row>
    <row r="440" spans="1:12" ht="18.75" x14ac:dyDescent="0.3">
      <c r="A440" s="152"/>
      <c r="B440" s="153"/>
      <c r="C440" s="195" t="str">
        <f t="shared" si="24"/>
        <v/>
      </c>
      <c r="D440" s="154"/>
      <c r="E440" s="154"/>
      <c r="F440" s="153"/>
      <c r="G440" s="153"/>
      <c r="H440" s="101">
        <f t="shared" si="25"/>
        <v>0</v>
      </c>
      <c r="I440" s="185"/>
      <c r="J440" s="155"/>
      <c r="K440" s="105" t="e">
        <f t="shared" si="26"/>
        <v>#DIV/0!</v>
      </c>
      <c r="L440" s="155"/>
    </row>
    <row r="441" spans="1:12" ht="18.75" x14ac:dyDescent="0.3">
      <c r="A441" s="148"/>
      <c r="B441" s="149"/>
      <c r="C441" s="150" t="str">
        <f t="shared" si="24"/>
        <v/>
      </c>
      <c r="D441" s="151"/>
      <c r="E441" s="151"/>
      <c r="F441" s="149"/>
      <c r="G441" s="149"/>
      <c r="H441" s="110">
        <f t="shared" si="25"/>
        <v>0</v>
      </c>
      <c r="I441" s="183"/>
      <c r="J441" s="156"/>
      <c r="K441" s="103" t="e">
        <f t="shared" si="26"/>
        <v>#DIV/0!</v>
      </c>
      <c r="L441" s="156"/>
    </row>
    <row r="442" spans="1:12" ht="18.75" x14ac:dyDescent="0.3">
      <c r="A442" s="152"/>
      <c r="B442" s="153"/>
      <c r="C442" s="195" t="str">
        <f t="shared" si="24"/>
        <v/>
      </c>
      <c r="D442" s="154"/>
      <c r="E442" s="154"/>
      <c r="F442" s="153"/>
      <c r="G442" s="153"/>
      <c r="H442" s="101">
        <f t="shared" si="25"/>
        <v>0</v>
      </c>
      <c r="I442" s="185"/>
      <c r="J442" s="155"/>
      <c r="K442" s="105" t="e">
        <f t="shared" si="26"/>
        <v>#DIV/0!</v>
      </c>
      <c r="L442" s="155"/>
    </row>
    <row r="443" spans="1:12" ht="18.75" x14ac:dyDescent="0.3">
      <c r="A443" s="148"/>
      <c r="B443" s="149"/>
      <c r="C443" s="150" t="str">
        <f t="shared" si="24"/>
        <v/>
      </c>
      <c r="D443" s="151"/>
      <c r="E443" s="151"/>
      <c r="F443" s="149"/>
      <c r="G443" s="149"/>
      <c r="H443" s="110">
        <f t="shared" si="25"/>
        <v>0</v>
      </c>
      <c r="I443" s="183"/>
      <c r="J443" s="156"/>
      <c r="K443" s="103" t="e">
        <f t="shared" si="26"/>
        <v>#DIV/0!</v>
      </c>
      <c r="L443" s="156"/>
    </row>
    <row r="444" spans="1:12" ht="18.75" x14ac:dyDescent="0.3">
      <c r="A444" s="152"/>
      <c r="B444" s="153"/>
      <c r="C444" s="195" t="str">
        <f t="shared" si="24"/>
        <v/>
      </c>
      <c r="D444" s="154"/>
      <c r="E444" s="154"/>
      <c r="F444" s="153"/>
      <c r="G444" s="153"/>
      <c r="H444" s="101">
        <f t="shared" si="25"/>
        <v>0</v>
      </c>
      <c r="I444" s="185"/>
      <c r="J444" s="155"/>
      <c r="K444" s="105" t="e">
        <f t="shared" si="26"/>
        <v>#DIV/0!</v>
      </c>
      <c r="L444" s="155"/>
    </row>
    <row r="445" spans="1:12" ht="18.75" x14ac:dyDescent="0.3">
      <c r="A445" s="148"/>
      <c r="B445" s="149"/>
      <c r="C445" s="150" t="str">
        <f t="shared" si="24"/>
        <v/>
      </c>
      <c r="D445" s="151"/>
      <c r="E445" s="151"/>
      <c r="F445" s="149"/>
      <c r="G445" s="149"/>
      <c r="H445" s="110">
        <f t="shared" si="25"/>
        <v>0</v>
      </c>
      <c r="I445" s="183"/>
      <c r="J445" s="156"/>
      <c r="K445" s="103" t="e">
        <f t="shared" si="26"/>
        <v>#DIV/0!</v>
      </c>
      <c r="L445" s="156"/>
    </row>
    <row r="446" spans="1:12" ht="18.75" x14ac:dyDescent="0.3">
      <c r="A446" s="152"/>
      <c r="B446" s="153"/>
      <c r="C446" s="195" t="str">
        <f t="shared" si="24"/>
        <v/>
      </c>
      <c r="D446" s="154"/>
      <c r="E446" s="154"/>
      <c r="F446" s="153"/>
      <c r="G446" s="153"/>
      <c r="H446" s="101">
        <f t="shared" si="25"/>
        <v>0</v>
      </c>
      <c r="I446" s="185"/>
      <c r="J446" s="155"/>
      <c r="K446" s="105" t="e">
        <f t="shared" si="26"/>
        <v>#DIV/0!</v>
      </c>
      <c r="L446" s="155"/>
    </row>
    <row r="447" spans="1:12" ht="18.75" x14ac:dyDescent="0.3">
      <c r="A447" s="148"/>
      <c r="B447" s="149"/>
      <c r="C447" s="150" t="str">
        <f t="shared" si="24"/>
        <v/>
      </c>
      <c r="D447" s="151"/>
      <c r="E447" s="151"/>
      <c r="F447" s="149"/>
      <c r="G447" s="149"/>
      <c r="H447" s="110">
        <f t="shared" si="25"/>
        <v>0</v>
      </c>
      <c r="I447" s="183"/>
      <c r="J447" s="156"/>
      <c r="K447" s="103" t="e">
        <f t="shared" si="26"/>
        <v>#DIV/0!</v>
      </c>
      <c r="L447" s="156"/>
    </row>
    <row r="448" spans="1:12" ht="18.75" x14ac:dyDescent="0.3">
      <c r="A448" s="90"/>
      <c r="B448" s="90"/>
      <c r="C448" s="90"/>
      <c r="D448" s="90"/>
      <c r="E448" s="296" t="str">
        <f>IF(C421="","Year 1 Total",CONCATENATE(C421, " Total"))</f>
        <v>Year 1 Total</v>
      </c>
      <c r="F448" s="297"/>
      <c r="G448" s="91">
        <f>SUM(G423:G434)</f>
        <v>0</v>
      </c>
      <c r="H448" s="91">
        <f>SUM(H423:H434)</f>
        <v>0</v>
      </c>
      <c r="I448" s="186">
        <f>SUM(I423:I434)</f>
        <v>0</v>
      </c>
      <c r="J448" s="92">
        <f>SUM(J423:J434)</f>
        <v>0</v>
      </c>
      <c r="K448" s="92"/>
      <c r="L448" s="92">
        <f t="shared" ref="L448" si="27">SUM(L423:L434)</f>
        <v>0</v>
      </c>
    </row>
    <row r="449" spans="1:12" ht="18.75" x14ac:dyDescent="0.3">
      <c r="A449" s="90"/>
      <c r="B449" s="90"/>
      <c r="C449" s="90"/>
      <c r="D449" s="90"/>
      <c r="E449" s="296" t="str">
        <f>IF(E421="","Year 2 Total",CONCATENATE(E421, " Total"))</f>
        <v>Year 2 Total</v>
      </c>
      <c r="F449" s="297"/>
      <c r="G449" s="91">
        <f>SUM(G436:G447)</f>
        <v>0</v>
      </c>
      <c r="H449" s="91">
        <f>SUM(H436:H447)</f>
        <v>0</v>
      </c>
      <c r="I449" s="186">
        <f>SUM(I436:I447)</f>
        <v>0</v>
      </c>
      <c r="J449" s="92">
        <f>SUM(J436:J447)</f>
        <v>0</v>
      </c>
      <c r="K449" s="92"/>
      <c r="L449" s="92">
        <f t="shared" ref="L449" si="28">SUM(L436:L447)</f>
        <v>0</v>
      </c>
    </row>
    <row r="450" spans="1:12" ht="18.75" x14ac:dyDescent="0.3">
      <c r="A450" s="83"/>
      <c r="B450" s="83"/>
      <c r="C450" s="83"/>
      <c r="D450" s="83"/>
      <c r="E450" s="83"/>
      <c r="F450" s="83"/>
      <c r="G450" s="83"/>
      <c r="I450" s="298" t="str">
        <f>IF(C421="", "Year 1 Average",CONCATENATE(C421, " Average"))</f>
        <v>Year 1 Average</v>
      </c>
      <c r="J450" s="299"/>
      <c r="K450" s="107" t="e">
        <f>AVERAGE(K423:K434)</f>
        <v>#DIV/0!</v>
      </c>
    </row>
    <row r="451" spans="1:12" ht="18.75" x14ac:dyDescent="0.3">
      <c r="A451" s="83"/>
      <c r="B451" s="83"/>
      <c r="C451" s="83"/>
      <c r="G451" s="83"/>
      <c r="I451" s="298" t="str">
        <f>IF(E421="", "Year 2 Average",CONCATENATE(E421, " Average"))</f>
        <v>Year 2 Average</v>
      </c>
      <c r="J451" s="299"/>
      <c r="K451" s="106" t="e">
        <f>AVERAGE(K436:K447)</f>
        <v>#DIV/0!</v>
      </c>
    </row>
    <row r="514" spans="1:12" ht="19.5" x14ac:dyDescent="0.3">
      <c r="A514" s="84" t="str">
        <f>A62</f>
        <v>Enter Building Name Above</v>
      </c>
      <c r="B514" s="85"/>
    </row>
    <row r="515" spans="1:12" ht="20.25" thickBot="1" x14ac:dyDescent="0.35">
      <c r="A515" s="85"/>
      <c r="B515" s="85"/>
    </row>
    <row r="516" spans="1:12" ht="20.25" thickBot="1" x14ac:dyDescent="0.35">
      <c r="A516" s="84" t="s">
        <v>147</v>
      </c>
      <c r="B516" s="199" t="s">
        <v>200</v>
      </c>
      <c r="C516" s="201"/>
      <c r="D516" s="200" t="s">
        <v>201</v>
      </c>
      <c r="E516" s="202"/>
      <c r="G516" s="118" t="s">
        <v>161</v>
      </c>
      <c r="H516" s="137">
        <v>91800</v>
      </c>
    </row>
    <row r="517" spans="1:12" ht="18.75" x14ac:dyDescent="0.3">
      <c r="A517" s="86" t="s">
        <v>1</v>
      </c>
      <c r="B517" s="86" t="s">
        <v>7</v>
      </c>
      <c r="C517" s="86" t="s">
        <v>2</v>
      </c>
      <c r="D517" s="86" t="s">
        <v>3</v>
      </c>
      <c r="E517" s="86" t="s">
        <v>4</v>
      </c>
      <c r="F517" s="86" t="s">
        <v>5</v>
      </c>
      <c r="G517" s="86" t="s">
        <v>145</v>
      </c>
      <c r="H517" s="128" t="s">
        <v>12</v>
      </c>
      <c r="I517" s="86" t="s">
        <v>160</v>
      </c>
      <c r="J517" s="87" t="s">
        <v>148</v>
      </c>
      <c r="K517" s="86" t="s">
        <v>13</v>
      </c>
      <c r="L517" s="86" t="s">
        <v>151</v>
      </c>
    </row>
    <row r="518" spans="1:12" ht="18.75" x14ac:dyDescent="0.3">
      <c r="A518" s="144"/>
      <c r="B518" s="145"/>
      <c r="C518" s="146" t="str">
        <f t="shared" ref="C518:C529" si="29">IF(D518="", "", D518)</f>
        <v/>
      </c>
      <c r="D518" s="147"/>
      <c r="E518" s="147"/>
      <c r="F518" s="145"/>
      <c r="G518" s="145"/>
      <c r="H518" s="94">
        <f t="shared" ref="H518:H529" si="30">G518*$H$516/100000</f>
        <v>0</v>
      </c>
      <c r="I518" s="182"/>
      <c r="J518" s="172"/>
      <c r="K518" s="79" t="e">
        <f t="shared" ref="K518:K529" si="31">J518/H518</f>
        <v>#DIV/0!</v>
      </c>
      <c r="L518" s="157"/>
    </row>
    <row r="519" spans="1:12" ht="18.75" x14ac:dyDescent="0.3">
      <c r="A519" s="148"/>
      <c r="B519" s="149"/>
      <c r="C519" s="150" t="str">
        <f t="shared" si="29"/>
        <v/>
      </c>
      <c r="D519" s="151"/>
      <c r="E519" s="151"/>
      <c r="F519" s="149"/>
      <c r="G519" s="149"/>
      <c r="H519" s="110">
        <f t="shared" si="30"/>
        <v>0</v>
      </c>
      <c r="I519" s="183"/>
      <c r="J519" s="173"/>
      <c r="K519" s="80" t="e">
        <f t="shared" si="31"/>
        <v>#DIV/0!</v>
      </c>
      <c r="L519" s="156"/>
    </row>
    <row r="520" spans="1:12" ht="18.75" x14ac:dyDescent="0.3">
      <c r="A520" s="144"/>
      <c r="B520" s="145"/>
      <c r="C520" s="146" t="str">
        <f t="shared" si="29"/>
        <v/>
      </c>
      <c r="D520" s="147"/>
      <c r="E520" s="147"/>
      <c r="F520" s="145"/>
      <c r="G520" s="145"/>
      <c r="H520" s="94">
        <f t="shared" si="30"/>
        <v>0</v>
      </c>
      <c r="I520" s="182"/>
      <c r="J520" s="172"/>
      <c r="K520" s="79" t="e">
        <f t="shared" si="31"/>
        <v>#DIV/0!</v>
      </c>
      <c r="L520" s="157"/>
    </row>
    <row r="521" spans="1:12" ht="18.75" x14ac:dyDescent="0.3">
      <c r="A521" s="148"/>
      <c r="B521" s="149"/>
      <c r="C521" s="150" t="str">
        <f t="shared" si="29"/>
        <v/>
      </c>
      <c r="D521" s="151"/>
      <c r="E521" s="151"/>
      <c r="F521" s="149"/>
      <c r="G521" s="149"/>
      <c r="H521" s="110">
        <f t="shared" si="30"/>
        <v>0</v>
      </c>
      <c r="I521" s="183"/>
      <c r="J521" s="173"/>
      <c r="K521" s="80" t="e">
        <f t="shared" si="31"/>
        <v>#DIV/0!</v>
      </c>
      <c r="L521" s="156"/>
    </row>
    <row r="522" spans="1:12" ht="18.75" x14ac:dyDescent="0.3">
      <c r="A522" s="144"/>
      <c r="B522" s="145"/>
      <c r="C522" s="146" t="str">
        <f t="shared" si="29"/>
        <v/>
      </c>
      <c r="D522" s="147"/>
      <c r="E522" s="147"/>
      <c r="F522" s="145"/>
      <c r="G522" s="145"/>
      <c r="H522" s="94">
        <f t="shared" si="30"/>
        <v>0</v>
      </c>
      <c r="I522" s="182"/>
      <c r="J522" s="172"/>
      <c r="K522" s="79" t="e">
        <f t="shared" si="31"/>
        <v>#DIV/0!</v>
      </c>
      <c r="L522" s="157"/>
    </row>
    <row r="523" spans="1:12" ht="18.75" x14ac:dyDescent="0.3">
      <c r="A523" s="148"/>
      <c r="B523" s="149"/>
      <c r="C523" s="150" t="str">
        <f t="shared" si="29"/>
        <v/>
      </c>
      <c r="D523" s="151"/>
      <c r="E523" s="151"/>
      <c r="F523" s="149"/>
      <c r="G523" s="149"/>
      <c r="H523" s="110">
        <f t="shared" si="30"/>
        <v>0</v>
      </c>
      <c r="I523" s="183"/>
      <c r="J523" s="173"/>
      <c r="K523" s="80" t="e">
        <f t="shared" si="31"/>
        <v>#DIV/0!</v>
      </c>
      <c r="L523" s="156"/>
    </row>
    <row r="524" spans="1:12" ht="18.75" x14ac:dyDescent="0.3">
      <c r="A524" s="144"/>
      <c r="B524" s="145"/>
      <c r="C524" s="146" t="str">
        <f t="shared" si="29"/>
        <v/>
      </c>
      <c r="D524" s="147"/>
      <c r="E524" s="147"/>
      <c r="F524" s="145"/>
      <c r="G524" s="145"/>
      <c r="H524" s="94">
        <f t="shared" si="30"/>
        <v>0</v>
      </c>
      <c r="I524" s="182"/>
      <c r="J524" s="172"/>
      <c r="K524" s="79" t="e">
        <f t="shared" si="31"/>
        <v>#DIV/0!</v>
      </c>
      <c r="L524" s="157"/>
    </row>
    <row r="525" spans="1:12" ht="18.75" x14ac:dyDescent="0.3">
      <c r="A525" s="148"/>
      <c r="B525" s="149"/>
      <c r="C525" s="150" t="str">
        <f t="shared" si="29"/>
        <v/>
      </c>
      <c r="D525" s="151"/>
      <c r="E525" s="151"/>
      <c r="F525" s="149"/>
      <c r="G525" s="149"/>
      <c r="H525" s="110">
        <f t="shared" si="30"/>
        <v>0</v>
      </c>
      <c r="I525" s="183"/>
      <c r="J525" s="173"/>
      <c r="K525" s="80" t="e">
        <f t="shared" si="31"/>
        <v>#DIV/0!</v>
      </c>
      <c r="L525" s="156"/>
    </row>
    <row r="526" spans="1:12" ht="18.75" x14ac:dyDescent="0.3">
      <c r="A526" s="144"/>
      <c r="B526" s="145"/>
      <c r="C526" s="146" t="str">
        <f t="shared" si="29"/>
        <v/>
      </c>
      <c r="D526" s="147"/>
      <c r="E526" s="147"/>
      <c r="F526" s="145"/>
      <c r="G526" s="145"/>
      <c r="H526" s="94">
        <f t="shared" si="30"/>
        <v>0</v>
      </c>
      <c r="I526" s="182"/>
      <c r="J526" s="172"/>
      <c r="K526" s="79" t="e">
        <f t="shared" si="31"/>
        <v>#DIV/0!</v>
      </c>
      <c r="L526" s="157"/>
    </row>
    <row r="527" spans="1:12" ht="18.75" x14ac:dyDescent="0.3">
      <c r="A527" s="148"/>
      <c r="B527" s="149"/>
      <c r="C527" s="150" t="str">
        <f t="shared" si="29"/>
        <v/>
      </c>
      <c r="D527" s="151"/>
      <c r="E527" s="151"/>
      <c r="F527" s="149"/>
      <c r="G527" s="149"/>
      <c r="H527" s="110">
        <f t="shared" si="30"/>
        <v>0</v>
      </c>
      <c r="I527" s="183"/>
      <c r="J527" s="173"/>
      <c r="K527" s="80" t="e">
        <f t="shared" si="31"/>
        <v>#DIV/0!</v>
      </c>
      <c r="L527" s="156"/>
    </row>
    <row r="528" spans="1:12" ht="18.75" x14ac:dyDescent="0.3">
      <c r="A528" s="144"/>
      <c r="B528" s="145"/>
      <c r="C528" s="146" t="str">
        <f t="shared" si="29"/>
        <v/>
      </c>
      <c r="D528" s="147"/>
      <c r="E528" s="147"/>
      <c r="F528" s="145"/>
      <c r="G528" s="145"/>
      <c r="H528" s="94">
        <f t="shared" si="30"/>
        <v>0</v>
      </c>
      <c r="I528" s="182"/>
      <c r="J528" s="172"/>
      <c r="K528" s="79" t="e">
        <f t="shared" si="31"/>
        <v>#DIV/0!</v>
      </c>
      <c r="L528" s="157"/>
    </row>
    <row r="529" spans="1:12" ht="18.75" x14ac:dyDescent="0.3">
      <c r="A529" s="148"/>
      <c r="B529" s="149"/>
      <c r="C529" s="150" t="str">
        <f t="shared" si="29"/>
        <v/>
      </c>
      <c r="D529" s="151"/>
      <c r="E529" s="151"/>
      <c r="F529" s="149"/>
      <c r="G529" s="149"/>
      <c r="H529" s="110">
        <f t="shared" si="30"/>
        <v>0</v>
      </c>
      <c r="I529" s="183"/>
      <c r="J529" s="173"/>
      <c r="K529" s="80" t="e">
        <f t="shared" si="31"/>
        <v>#DIV/0!</v>
      </c>
      <c r="L529" s="156"/>
    </row>
    <row r="530" spans="1:12" ht="18.75" x14ac:dyDescent="0.3">
      <c r="A530" s="96"/>
      <c r="B530" s="97"/>
      <c r="C530" s="98"/>
      <c r="D530" s="99"/>
      <c r="E530" s="99"/>
      <c r="F530" s="97"/>
      <c r="G530" s="97"/>
      <c r="H530" s="97"/>
      <c r="I530" s="184"/>
      <c r="J530" s="174"/>
      <c r="K530" s="23"/>
      <c r="L530" s="21"/>
    </row>
    <row r="531" spans="1:12" ht="18.75" x14ac:dyDescent="0.3">
      <c r="A531" s="95"/>
      <c r="B531" s="101"/>
      <c r="C531" s="195" t="str">
        <f t="shared" ref="C531:C542" si="32">IF(D531="", "", D531)</f>
        <v/>
      </c>
      <c r="D531" s="154"/>
      <c r="E531" s="154"/>
      <c r="F531" s="153"/>
      <c r="G531" s="153"/>
      <c r="H531" s="101">
        <f t="shared" ref="H531:H542" si="33">G531*$H$516/100000</f>
        <v>0</v>
      </c>
      <c r="I531" s="185"/>
      <c r="J531" s="175"/>
      <c r="K531" s="108" t="e">
        <f t="shared" ref="K531:K542" si="34">J531/H531</f>
        <v>#DIV/0!</v>
      </c>
      <c r="L531" s="155"/>
    </row>
    <row r="532" spans="1:12" ht="18.75" x14ac:dyDescent="0.3">
      <c r="A532" s="88"/>
      <c r="B532" s="89"/>
      <c r="C532" s="150" t="str">
        <f t="shared" si="32"/>
        <v/>
      </c>
      <c r="D532" s="151"/>
      <c r="E532" s="151"/>
      <c r="F532" s="149"/>
      <c r="G532" s="149"/>
      <c r="H532" s="110">
        <f t="shared" si="33"/>
        <v>0</v>
      </c>
      <c r="I532" s="183"/>
      <c r="J532" s="173"/>
      <c r="K532" s="80" t="e">
        <f t="shared" si="34"/>
        <v>#DIV/0!</v>
      </c>
      <c r="L532" s="156"/>
    </row>
    <row r="533" spans="1:12" ht="18.75" x14ac:dyDescent="0.3">
      <c r="A533" s="95"/>
      <c r="B533" s="101"/>
      <c r="C533" s="195" t="str">
        <f t="shared" si="32"/>
        <v/>
      </c>
      <c r="D533" s="154"/>
      <c r="E533" s="154"/>
      <c r="F533" s="153"/>
      <c r="G533" s="153"/>
      <c r="H533" s="101">
        <f t="shared" si="33"/>
        <v>0</v>
      </c>
      <c r="I533" s="185"/>
      <c r="J533" s="175"/>
      <c r="K533" s="108" t="e">
        <f t="shared" si="34"/>
        <v>#DIV/0!</v>
      </c>
      <c r="L533" s="155"/>
    </row>
    <row r="534" spans="1:12" ht="18.75" x14ac:dyDescent="0.3">
      <c r="A534" s="88"/>
      <c r="B534" s="89"/>
      <c r="C534" s="150" t="str">
        <f t="shared" si="32"/>
        <v/>
      </c>
      <c r="D534" s="151"/>
      <c r="E534" s="151"/>
      <c r="F534" s="149"/>
      <c r="G534" s="149"/>
      <c r="H534" s="110">
        <f t="shared" si="33"/>
        <v>0</v>
      </c>
      <c r="I534" s="183"/>
      <c r="J534" s="173"/>
      <c r="K534" s="80" t="e">
        <f t="shared" si="34"/>
        <v>#DIV/0!</v>
      </c>
      <c r="L534" s="156"/>
    </row>
    <row r="535" spans="1:12" ht="18.75" x14ac:dyDescent="0.3">
      <c r="A535" s="95"/>
      <c r="B535" s="101"/>
      <c r="C535" s="195" t="str">
        <f t="shared" si="32"/>
        <v/>
      </c>
      <c r="D535" s="154"/>
      <c r="E535" s="154"/>
      <c r="F535" s="153"/>
      <c r="G535" s="153"/>
      <c r="H535" s="101">
        <f t="shared" si="33"/>
        <v>0</v>
      </c>
      <c r="I535" s="185"/>
      <c r="J535" s="175"/>
      <c r="K535" s="108" t="e">
        <f t="shared" si="34"/>
        <v>#DIV/0!</v>
      </c>
      <c r="L535" s="155"/>
    </row>
    <row r="536" spans="1:12" ht="18.75" x14ac:dyDescent="0.3">
      <c r="A536" s="88"/>
      <c r="B536" s="89"/>
      <c r="C536" s="150" t="str">
        <f t="shared" si="32"/>
        <v/>
      </c>
      <c r="D536" s="151"/>
      <c r="E536" s="151"/>
      <c r="F536" s="149"/>
      <c r="G536" s="149"/>
      <c r="H536" s="110">
        <f t="shared" si="33"/>
        <v>0</v>
      </c>
      <c r="I536" s="183"/>
      <c r="J536" s="173"/>
      <c r="K536" s="80" t="e">
        <f t="shared" si="34"/>
        <v>#DIV/0!</v>
      </c>
      <c r="L536" s="156"/>
    </row>
    <row r="537" spans="1:12" ht="18.75" x14ac:dyDescent="0.3">
      <c r="A537" s="95"/>
      <c r="B537" s="101"/>
      <c r="C537" s="195" t="str">
        <f t="shared" si="32"/>
        <v/>
      </c>
      <c r="D537" s="154"/>
      <c r="E537" s="154"/>
      <c r="F537" s="153"/>
      <c r="G537" s="153"/>
      <c r="H537" s="101">
        <f t="shared" si="33"/>
        <v>0</v>
      </c>
      <c r="I537" s="185"/>
      <c r="J537" s="175"/>
      <c r="K537" s="108" t="e">
        <f t="shared" si="34"/>
        <v>#DIV/0!</v>
      </c>
      <c r="L537" s="155"/>
    </row>
    <row r="538" spans="1:12" ht="18.75" x14ac:dyDescent="0.3">
      <c r="A538" s="88"/>
      <c r="B538" s="89"/>
      <c r="C538" s="150" t="str">
        <f t="shared" si="32"/>
        <v/>
      </c>
      <c r="D538" s="151"/>
      <c r="E538" s="151"/>
      <c r="F538" s="149"/>
      <c r="G538" s="149"/>
      <c r="H538" s="110">
        <f t="shared" si="33"/>
        <v>0</v>
      </c>
      <c r="I538" s="183"/>
      <c r="J538" s="173"/>
      <c r="K538" s="80" t="e">
        <f t="shared" si="34"/>
        <v>#DIV/0!</v>
      </c>
      <c r="L538" s="156"/>
    </row>
    <row r="539" spans="1:12" ht="18.75" x14ac:dyDescent="0.3">
      <c r="A539" s="95"/>
      <c r="B539" s="101"/>
      <c r="C539" s="195" t="str">
        <f t="shared" si="32"/>
        <v/>
      </c>
      <c r="D539" s="154"/>
      <c r="E539" s="154"/>
      <c r="F539" s="153"/>
      <c r="G539" s="153"/>
      <c r="H539" s="101">
        <f t="shared" si="33"/>
        <v>0</v>
      </c>
      <c r="I539" s="185"/>
      <c r="J539" s="175"/>
      <c r="K539" s="108" t="e">
        <f t="shared" si="34"/>
        <v>#DIV/0!</v>
      </c>
      <c r="L539" s="155"/>
    </row>
    <row r="540" spans="1:12" ht="18.75" x14ac:dyDescent="0.3">
      <c r="A540" s="88"/>
      <c r="B540" s="89"/>
      <c r="C540" s="150" t="str">
        <f t="shared" si="32"/>
        <v/>
      </c>
      <c r="D540" s="151"/>
      <c r="E540" s="151"/>
      <c r="F540" s="149"/>
      <c r="G540" s="149"/>
      <c r="H540" s="110">
        <f t="shared" si="33"/>
        <v>0</v>
      </c>
      <c r="I540" s="183"/>
      <c r="J540" s="173"/>
      <c r="K540" s="80" t="e">
        <f t="shared" si="34"/>
        <v>#DIV/0!</v>
      </c>
      <c r="L540" s="156"/>
    </row>
    <row r="541" spans="1:12" ht="18.75" x14ac:dyDescent="0.3">
      <c r="A541" s="95"/>
      <c r="B541" s="101"/>
      <c r="C541" s="195" t="str">
        <f t="shared" si="32"/>
        <v/>
      </c>
      <c r="D541" s="154"/>
      <c r="E541" s="154"/>
      <c r="F541" s="153"/>
      <c r="G541" s="153"/>
      <c r="H541" s="101">
        <f t="shared" si="33"/>
        <v>0</v>
      </c>
      <c r="I541" s="185"/>
      <c r="J541" s="175"/>
      <c r="K541" s="108" t="e">
        <f t="shared" si="34"/>
        <v>#DIV/0!</v>
      </c>
      <c r="L541" s="155"/>
    </row>
    <row r="542" spans="1:12" ht="18.75" x14ac:dyDescent="0.3">
      <c r="A542" s="88"/>
      <c r="B542" s="89"/>
      <c r="C542" s="150" t="str">
        <f t="shared" si="32"/>
        <v/>
      </c>
      <c r="D542" s="151"/>
      <c r="E542" s="151"/>
      <c r="F542" s="149"/>
      <c r="G542" s="149"/>
      <c r="H542" s="110">
        <f t="shared" si="33"/>
        <v>0</v>
      </c>
      <c r="I542" s="183"/>
      <c r="J542" s="173"/>
      <c r="K542" s="80" t="e">
        <f t="shared" si="34"/>
        <v>#DIV/0!</v>
      </c>
      <c r="L542" s="156"/>
    </row>
    <row r="543" spans="1:12" ht="18.75" x14ac:dyDescent="0.3">
      <c r="A543" s="90"/>
      <c r="B543" s="90"/>
      <c r="C543" s="90"/>
      <c r="D543" s="90"/>
      <c r="E543" s="301" t="str">
        <f>IF(C516="","Year 1 Total",CONCATENATE(C516, " Total"))</f>
        <v>Year 1 Total</v>
      </c>
      <c r="F543" s="302"/>
      <c r="G543" s="91">
        <f>SUM(G518:G529)</f>
        <v>0</v>
      </c>
      <c r="H543" s="91">
        <f>SUM(H518:H529)</f>
        <v>0</v>
      </c>
      <c r="I543" s="186">
        <f>SUM(I518:I529)</f>
        <v>0</v>
      </c>
      <c r="J543" s="176">
        <f>SUM(J518:J529)</f>
        <v>0</v>
      </c>
      <c r="K543" s="92"/>
      <c r="L543" s="92">
        <f t="shared" ref="L543" si="35">SUM(L518:L529)</f>
        <v>0</v>
      </c>
    </row>
    <row r="544" spans="1:12" ht="18.75" x14ac:dyDescent="0.3">
      <c r="A544" s="90"/>
      <c r="B544" s="90"/>
      <c r="C544" s="90"/>
      <c r="D544" s="90"/>
      <c r="E544" s="301" t="str">
        <f>IF(E516="","Year 2 Total",CONCATENATE(E516, " Total"))</f>
        <v>Year 2 Total</v>
      </c>
      <c r="F544" s="302"/>
      <c r="G544" s="91">
        <f>SUM(G531:G542)</f>
        <v>0</v>
      </c>
      <c r="H544" s="91">
        <f>SUM(H531:H542)</f>
        <v>0</v>
      </c>
      <c r="I544" s="186">
        <f>SUM(I531:I542)</f>
        <v>0</v>
      </c>
      <c r="J544" s="176">
        <f>SUM(J531:J542)</f>
        <v>0</v>
      </c>
      <c r="K544" s="92"/>
      <c r="L544" s="92">
        <f t="shared" ref="L544" si="36">SUM(L531:L542)</f>
        <v>0</v>
      </c>
    </row>
    <row r="545" spans="1:11" ht="18.75" x14ac:dyDescent="0.3">
      <c r="A545" s="83"/>
      <c r="B545" s="83"/>
      <c r="C545" s="83"/>
      <c r="D545" s="83"/>
      <c r="E545" s="83"/>
      <c r="F545" s="83"/>
      <c r="G545" s="83"/>
      <c r="I545" s="298" t="str">
        <f>IF(C516="", "Year 1 Average",CONCATENATE(C516, " Average"))</f>
        <v>Year 1 Average</v>
      </c>
      <c r="J545" s="299"/>
      <c r="K545" s="109" t="e">
        <f>AVERAGE(K518:K529)</f>
        <v>#DIV/0!</v>
      </c>
    </row>
    <row r="546" spans="1:11" ht="18.75" x14ac:dyDescent="0.3">
      <c r="A546" s="83"/>
      <c r="B546" s="83"/>
      <c r="C546" s="83"/>
      <c r="G546" s="83"/>
      <c r="I546" s="298" t="str">
        <f>IF(E516="", "Year 2 Average",CONCATENATE(E516, " Average"))</f>
        <v>Year 2 Average</v>
      </c>
      <c r="J546" s="299"/>
      <c r="K546" s="92" t="e">
        <f>AVERAGE(K531:K542)</f>
        <v>#DIV/0!</v>
      </c>
    </row>
    <row r="608" spans="1:2" ht="19.5" x14ac:dyDescent="0.3">
      <c r="A608" s="84" t="str">
        <f>A62</f>
        <v>Enter Building Name Above</v>
      </c>
      <c r="B608" s="85"/>
    </row>
    <row r="609" spans="1:12" ht="20.25" thickBot="1" x14ac:dyDescent="0.35">
      <c r="A609" s="85"/>
      <c r="B609" s="85"/>
    </row>
    <row r="610" spans="1:12" ht="20.25" thickBot="1" x14ac:dyDescent="0.35">
      <c r="A610" s="84" t="s">
        <v>149</v>
      </c>
      <c r="B610" s="199" t="s">
        <v>200</v>
      </c>
      <c r="C610" s="201"/>
      <c r="D610" s="200" t="s">
        <v>201</v>
      </c>
      <c r="E610" s="202"/>
      <c r="G610" s="118" t="s">
        <v>162</v>
      </c>
      <c r="H610" s="137">
        <f>7800*2000</f>
        <v>15600000</v>
      </c>
    </row>
    <row r="611" spans="1:12" ht="18.75" x14ac:dyDescent="0.3">
      <c r="A611" s="86" t="s">
        <v>1</v>
      </c>
      <c r="B611" s="86" t="s">
        <v>7</v>
      </c>
      <c r="C611" s="86" t="s">
        <v>2</v>
      </c>
      <c r="D611" s="86" t="s">
        <v>3</v>
      </c>
      <c r="E611" s="86" t="s">
        <v>4</v>
      </c>
      <c r="F611" s="86" t="s">
        <v>5</v>
      </c>
      <c r="G611" s="86" t="s">
        <v>153</v>
      </c>
      <c r="H611" s="128" t="s">
        <v>12</v>
      </c>
      <c r="I611" s="86" t="s">
        <v>160</v>
      </c>
      <c r="J611" s="87" t="s">
        <v>150</v>
      </c>
      <c r="K611" s="86" t="s">
        <v>13</v>
      </c>
      <c r="L611" s="86" t="s">
        <v>151</v>
      </c>
    </row>
    <row r="612" spans="1:12" ht="18.75" x14ac:dyDescent="0.3">
      <c r="A612" s="93"/>
      <c r="B612" s="94"/>
      <c r="C612" s="146" t="str">
        <f t="shared" ref="C612:C623" si="37">IF(D612="", "", D612)</f>
        <v/>
      </c>
      <c r="D612" s="147"/>
      <c r="E612" s="147"/>
      <c r="F612" s="145"/>
      <c r="G612" s="145"/>
      <c r="H612" s="94">
        <f t="shared" ref="H612:H623" si="38">G612*$H$610/100000</f>
        <v>0</v>
      </c>
      <c r="I612" s="182"/>
      <c r="J612" s="172"/>
      <c r="K612" s="79" t="e">
        <f t="shared" ref="K612:K623" si="39">J612/H612</f>
        <v>#DIV/0!</v>
      </c>
      <c r="L612" s="157"/>
    </row>
    <row r="613" spans="1:12" ht="18.75" x14ac:dyDescent="0.3">
      <c r="A613" s="88"/>
      <c r="B613" s="89"/>
      <c r="C613" s="150" t="str">
        <f t="shared" si="37"/>
        <v/>
      </c>
      <c r="D613" s="151"/>
      <c r="E613" s="151"/>
      <c r="F613" s="149"/>
      <c r="G613" s="149"/>
      <c r="H613" s="110">
        <f t="shared" si="38"/>
        <v>0</v>
      </c>
      <c r="I613" s="183"/>
      <c r="J613" s="173"/>
      <c r="K613" s="80" t="e">
        <f t="shared" si="39"/>
        <v>#DIV/0!</v>
      </c>
      <c r="L613" s="156"/>
    </row>
    <row r="614" spans="1:12" ht="18.75" x14ac:dyDescent="0.3">
      <c r="A614" s="93"/>
      <c r="B614" s="94"/>
      <c r="C614" s="146" t="str">
        <f t="shared" si="37"/>
        <v/>
      </c>
      <c r="D614" s="147"/>
      <c r="E614" s="147"/>
      <c r="F614" s="145"/>
      <c r="G614" s="145"/>
      <c r="H614" s="94">
        <f t="shared" si="38"/>
        <v>0</v>
      </c>
      <c r="I614" s="182"/>
      <c r="J614" s="172"/>
      <c r="K614" s="79" t="e">
        <f t="shared" si="39"/>
        <v>#DIV/0!</v>
      </c>
      <c r="L614" s="157"/>
    </row>
    <row r="615" spans="1:12" ht="18.75" x14ac:dyDescent="0.3">
      <c r="A615" s="88"/>
      <c r="B615" s="89"/>
      <c r="C615" s="150" t="str">
        <f t="shared" si="37"/>
        <v/>
      </c>
      <c r="D615" s="151"/>
      <c r="E615" s="151"/>
      <c r="F615" s="149"/>
      <c r="G615" s="149"/>
      <c r="H615" s="110">
        <f t="shared" si="38"/>
        <v>0</v>
      </c>
      <c r="I615" s="183"/>
      <c r="J615" s="173"/>
      <c r="K615" s="80" t="e">
        <f t="shared" si="39"/>
        <v>#DIV/0!</v>
      </c>
      <c r="L615" s="156"/>
    </row>
    <row r="616" spans="1:12" ht="18.75" x14ac:dyDescent="0.3">
      <c r="A616" s="93"/>
      <c r="B616" s="94"/>
      <c r="C616" s="146" t="str">
        <f t="shared" si="37"/>
        <v/>
      </c>
      <c r="D616" s="147"/>
      <c r="E616" s="147"/>
      <c r="F616" s="145"/>
      <c r="G616" s="145"/>
      <c r="H616" s="94">
        <f t="shared" si="38"/>
        <v>0</v>
      </c>
      <c r="I616" s="182"/>
      <c r="J616" s="172"/>
      <c r="K616" s="79" t="e">
        <f t="shared" si="39"/>
        <v>#DIV/0!</v>
      </c>
      <c r="L616" s="157"/>
    </row>
    <row r="617" spans="1:12" ht="18.75" x14ac:dyDescent="0.3">
      <c r="A617" s="88"/>
      <c r="B617" s="89"/>
      <c r="C617" s="150" t="str">
        <f t="shared" si="37"/>
        <v/>
      </c>
      <c r="D617" s="151"/>
      <c r="E617" s="151"/>
      <c r="F617" s="149"/>
      <c r="G617" s="149"/>
      <c r="H617" s="110">
        <f t="shared" si="38"/>
        <v>0</v>
      </c>
      <c r="I617" s="183"/>
      <c r="J617" s="173"/>
      <c r="K617" s="80" t="e">
        <f t="shared" si="39"/>
        <v>#DIV/0!</v>
      </c>
      <c r="L617" s="156"/>
    </row>
    <row r="618" spans="1:12" ht="18.75" x14ac:dyDescent="0.3">
      <c r="A618" s="93"/>
      <c r="B618" s="94"/>
      <c r="C618" s="146" t="str">
        <f t="shared" si="37"/>
        <v/>
      </c>
      <c r="D618" s="147"/>
      <c r="E618" s="147"/>
      <c r="F618" s="145"/>
      <c r="G618" s="145"/>
      <c r="H618" s="94">
        <f t="shared" si="38"/>
        <v>0</v>
      </c>
      <c r="I618" s="182"/>
      <c r="J618" s="172"/>
      <c r="K618" s="79" t="e">
        <f t="shared" si="39"/>
        <v>#DIV/0!</v>
      </c>
      <c r="L618" s="157"/>
    </row>
    <row r="619" spans="1:12" ht="18.75" x14ac:dyDescent="0.3">
      <c r="A619" s="88"/>
      <c r="B619" s="89"/>
      <c r="C619" s="150" t="str">
        <f t="shared" si="37"/>
        <v/>
      </c>
      <c r="D619" s="151"/>
      <c r="E619" s="151"/>
      <c r="F619" s="149"/>
      <c r="G619" s="149"/>
      <c r="H619" s="110">
        <f t="shared" si="38"/>
        <v>0</v>
      </c>
      <c r="I619" s="183"/>
      <c r="J619" s="173"/>
      <c r="K619" s="80" t="e">
        <f t="shared" si="39"/>
        <v>#DIV/0!</v>
      </c>
      <c r="L619" s="156"/>
    </row>
    <row r="620" spans="1:12" ht="18.75" x14ac:dyDescent="0.3">
      <c r="A620" s="93"/>
      <c r="B620" s="94"/>
      <c r="C620" s="146" t="str">
        <f t="shared" si="37"/>
        <v/>
      </c>
      <c r="D620" s="147"/>
      <c r="E620" s="147"/>
      <c r="F620" s="145"/>
      <c r="G620" s="145"/>
      <c r="H620" s="94">
        <f t="shared" si="38"/>
        <v>0</v>
      </c>
      <c r="I620" s="182"/>
      <c r="J620" s="172"/>
      <c r="K620" s="79" t="e">
        <f t="shared" si="39"/>
        <v>#DIV/0!</v>
      </c>
      <c r="L620" s="157"/>
    </row>
    <row r="621" spans="1:12" ht="18.75" x14ac:dyDescent="0.3">
      <c r="A621" s="88"/>
      <c r="B621" s="89"/>
      <c r="C621" s="150" t="str">
        <f t="shared" si="37"/>
        <v/>
      </c>
      <c r="D621" s="151"/>
      <c r="E621" s="151"/>
      <c r="F621" s="149"/>
      <c r="G621" s="149"/>
      <c r="H621" s="110">
        <f t="shared" si="38"/>
        <v>0</v>
      </c>
      <c r="I621" s="183"/>
      <c r="J621" s="173"/>
      <c r="K621" s="80" t="e">
        <f t="shared" si="39"/>
        <v>#DIV/0!</v>
      </c>
      <c r="L621" s="156"/>
    </row>
    <row r="622" spans="1:12" ht="18.75" x14ac:dyDescent="0.3">
      <c r="A622" s="93"/>
      <c r="B622" s="94"/>
      <c r="C622" s="146" t="str">
        <f t="shared" si="37"/>
        <v/>
      </c>
      <c r="D622" s="147"/>
      <c r="E622" s="147"/>
      <c r="F622" s="145"/>
      <c r="G622" s="145"/>
      <c r="H622" s="94">
        <f t="shared" si="38"/>
        <v>0</v>
      </c>
      <c r="I622" s="182"/>
      <c r="J622" s="172"/>
      <c r="K622" s="79" t="e">
        <f t="shared" si="39"/>
        <v>#DIV/0!</v>
      </c>
      <c r="L622" s="157"/>
    </row>
    <row r="623" spans="1:12" ht="18.75" x14ac:dyDescent="0.3">
      <c r="A623" s="88"/>
      <c r="B623" s="89"/>
      <c r="C623" s="150" t="str">
        <f t="shared" si="37"/>
        <v/>
      </c>
      <c r="D623" s="151"/>
      <c r="E623" s="151"/>
      <c r="F623" s="149"/>
      <c r="G623" s="149"/>
      <c r="H623" s="110">
        <f t="shared" si="38"/>
        <v>0</v>
      </c>
      <c r="I623" s="183"/>
      <c r="J623" s="173"/>
      <c r="K623" s="80" t="e">
        <f t="shared" si="39"/>
        <v>#DIV/0!</v>
      </c>
      <c r="L623" s="156"/>
    </row>
    <row r="624" spans="1:12" ht="18.75" x14ac:dyDescent="0.3">
      <c r="A624" s="96"/>
      <c r="B624" s="97"/>
      <c r="C624" s="98"/>
      <c r="D624" s="99"/>
      <c r="E624" s="99"/>
      <c r="F624" s="97"/>
      <c r="G624" s="97"/>
      <c r="H624" s="97"/>
      <c r="I624" s="184"/>
      <c r="J624" s="174"/>
      <c r="K624" s="23"/>
      <c r="L624" s="21"/>
    </row>
    <row r="625" spans="1:12" ht="18.75" x14ac:dyDescent="0.3">
      <c r="A625" s="152"/>
      <c r="B625" s="153"/>
      <c r="C625" s="195" t="str">
        <f t="shared" ref="C625:C636" si="40">IF(D625="", "", D625)</f>
        <v/>
      </c>
      <c r="D625" s="154"/>
      <c r="E625" s="154"/>
      <c r="F625" s="153"/>
      <c r="G625" s="153"/>
      <c r="H625" s="101">
        <f t="shared" ref="H625:H636" si="41">G625*$H$610/100000</f>
        <v>0</v>
      </c>
      <c r="I625" s="185"/>
      <c r="J625" s="175"/>
      <c r="K625" s="108" t="e">
        <f t="shared" ref="K625:K636" si="42">J625/H625</f>
        <v>#DIV/0!</v>
      </c>
      <c r="L625" s="155"/>
    </row>
    <row r="626" spans="1:12" ht="18.75" x14ac:dyDescent="0.3">
      <c r="A626" s="148"/>
      <c r="B626" s="149"/>
      <c r="C626" s="150" t="str">
        <f t="shared" si="40"/>
        <v/>
      </c>
      <c r="D626" s="151"/>
      <c r="E626" s="151"/>
      <c r="F626" s="149"/>
      <c r="G626" s="149"/>
      <c r="H626" s="110">
        <f t="shared" si="41"/>
        <v>0</v>
      </c>
      <c r="I626" s="183"/>
      <c r="J626" s="173"/>
      <c r="K626" s="80" t="e">
        <f t="shared" si="42"/>
        <v>#DIV/0!</v>
      </c>
      <c r="L626" s="156"/>
    </row>
    <row r="627" spans="1:12" ht="18.75" x14ac:dyDescent="0.3">
      <c r="A627" s="152"/>
      <c r="B627" s="153"/>
      <c r="C627" s="195" t="str">
        <f t="shared" si="40"/>
        <v/>
      </c>
      <c r="D627" s="154"/>
      <c r="E627" s="154"/>
      <c r="F627" s="153"/>
      <c r="G627" s="153"/>
      <c r="H627" s="101">
        <f t="shared" si="41"/>
        <v>0</v>
      </c>
      <c r="I627" s="185"/>
      <c r="J627" s="175"/>
      <c r="K627" s="108" t="e">
        <f t="shared" si="42"/>
        <v>#DIV/0!</v>
      </c>
      <c r="L627" s="155"/>
    </row>
    <row r="628" spans="1:12" ht="18.75" x14ac:dyDescent="0.3">
      <c r="A628" s="148"/>
      <c r="B628" s="149"/>
      <c r="C628" s="150" t="str">
        <f t="shared" si="40"/>
        <v/>
      </c>
      <c r="D628" s="151"/>
      <c r="E628" s="151"/>
      <c r="F628" s="149"/>
      <c r="G628" s="149"/>
      <c r="H628" s="110">
        <f t="shared" si="41"/>
        <v>0</v>
      </c>
      <c r="I628" s="183"/>
      <c r="J628" s="173"/>
      <c r="K628" s="80" t="e">
        <f t="shared" si="42"/>
        <v>#DIV/0!</v>
      </c>
      <c r="L628" s="156"/>
    </row>
    <row r="629" spans="1:12" ht="18.75" x14ac:dyDescent="0.3">
      <c r="A629" s="152"/>
      <c r="B629" s="153"/>
      <c r="C629" s="195" t="str">
        <f t="shared" si="40"/>
        <v/>
      </c>
      <c r="D629" s="154"/>
      <c r="E629" s="154"/>
      <c r="F629" s="153"/>
      <c r="G629" s="153"/>
      <c r="H629" s="101">
        <f t="shared" si="41"/>
        <v>0</v>
      </c>
      <c r="I629" s="185"/>
      <c r="J629" s="175"/>
      <c r="K629" s="108" t="e">
        <f t="shared" si="42"/>
        <v>#DIV/0!</v>
      </c>
      <c r="L629" s="155"/>
    </row>
    <row r="630" spans="1:12" ht="18.75" x14ac:dyDescent="0.3">
      <c r="A630" s="148"/>
      <c r="B630" s="149"/>
      <c r="C630" s="150" t="str">
        <f t="shared" si="40"/>
        <v/>
      </c>
      <c r="D630" s="151"/>
      <c r="E630" s="151"/>
      <c r="F630" s="149"/>
      <c r="G630" s="149"/>
      <c r="H630" s="110">
        <f t="shared" si="41"/>
        <v>0</v>
      </c>
      <c r="I630" s="183"/>
      <c r="J630" s="173"/>
      <c r="K630" s="80" t="e">
        <f t="shared" si="42"/>
        <v>#DIV/0!</v>
      </c>
      <c r="L630" s="156"/>
    </row>
    <row r="631" spans="1:12" ht="18.75" x14ac:dyDescent="0.3">
      <c r="A631" s="152"/>
      <c r="B631" s="153"/>
      <c r="C631" s="195" t="str">
        <f t="shared" si="40"/>
        <v/>
      </c>
      <c r="D631" s="154"/>
      <c r="E631" s="154"/>
      <c r="F631" s="153"/>
      <c r="G631" s="153"/>
      <c r="H631" s="101">
        <f t="shared" si="41"/>
        <v>0</v>
      </c>
      <c r="I631" s="185"/>
      <c r="J631" s="175"/>
      <c r="K631" s="108" t="e">
        <f t="shared" si="42"/>
        <v>#DIV/0!</v>
      </c>
      <c r="L631" s="155"/>
    </row>
    <row r="632" spans="1:12" ht="18.75" x14ac:dyDescent="0.3">
      <c r="A632" s="148"/>
      <c r="B632" s="149"/>
      <c r="C632" s="150" t="str">
        <f t="shared" si="40"/>
        <v/>
      </c>
      <c r="D632" s="151"/>
      <c r="E632" s="151"/>
      <c r="F632" s="149"/>
      <c r="G632" s="149"/>
      <c r="H632" s="110">
        <f t="shared" si="41"/>
        <v>0</v>
      </c>
      <c r="I632" s="183"/>
      <c r="J632" s="173"/>
      <c r="K632" s="80" t="e">
        <f t="shared" si="42"/>
        <v>#DIV/0!</v>
      </c>
      <c r="L632" s="156"/>
    </row>
    <row r="633" spans="1:12" ht="18.75" x14ac:dyDescent="0.3">
      <c r="A633" s="152"/>
      <c r="B633" s="153"/>
      <c r="C633" s="195" t="str">
        <f t="shared" si="40"/>
        <v/>
      </c>
      <c r="D633" s="154"/>
      <c r="E633" s="154"/>
      <c r="F633" s="153"/>
      <c r="G633" s="153"/>
      <c r="H633" s="101">
        <f t="shared" si="41"/>
        <v>0</v>
      </c>
      <c r="I633" s="185"/>
      <c r="J633" s="175"/>
      <c r="K633" s="108" t="e">
        <f t="shared" si="42"/>
        <v>#DIV/0!</v>
      </c>
      <c r="L633" s="155"/>
    </row>
    <row r="634" spans="1:12" ht="18.75" x14ac:dyDescent="0.3">
      <c r="A634" s="148"/>
      <c r="B634" s="149"/>
      <c r="C634" s="150" t="str">
        <f t="shared" si="40"/>
        <v/>
      </c>
      <c r="D634" s="151"/>
      <c r="E634" s="151"/>
      <c r="F634" s="149"/>
      <c r="G634" s="149"/>
      <c r="H634" s="110">
        <f t="shared" si="41"/>
        <v>0</v>
      </c>
      <c r="I634" s="183"/>
      <c r="J634" s="173"/>
      <c r="K634" s="80" t="e">
        <f t="shared" si="42"/>
        <v>#DIV/0!</v>
      </c>
      <c r="L634" s="156"/>
    </row>
    <row r="635" spans="1:12" ht="18.75" x14ac:dyDescent="0.3">
      <c r="A635" s="152"/>
      <c r="B635" s="153"/>
      <c r="C635" s="195" t="str">
        <f t="shared" si="40"/>
        <v/>
      </c>
      <c r="D635" s="154"/>
      <c r="E635" s="154"/>
      <c r="F635" s="153"/>
      <c r="G635" s="153"/>
      <c r="H635" s="101">
        <f t="shared" si="41"/>
        <v>0</v>
      </c>
      <c r="I635" s="185"/>
      <c r="J635" s="175"/>
      <c r="K635" s="108" t="e">
        <f t="shared" si="42"/>
        <v>#DIV/0!</v>
      </c>
      <c r="L635" s="155"/>
    </row>
    <row r="636" spans="1:12" ht="18.75" x14ac:dyDescent="0.3">
      <c r="A636" s="148"/>
      <c r="B636" s="149"/>
      <c r="C636" s="150" t="str">
        <f t="shared" si="40"/>
        <v/>
      </c>
      <c r="D636" s="151"/>
      <c r="E636" s="151"/>
      <c r="F636" s="149"/>
      <c r="G636" s="149"/>
      <c r="H636" s="110">
        <f t="shared" si="41"/>
        <v>0</v>
      </c>
      <c r="I636" s="183"/>
      <c r="J636" s="173"/>
      <c r="K636" s="80" t="e">
        <f t="shared" si="42"/>
        <v>#DIV/0!</v>
      </c>
      <c r="L636" s="156"/>
    </row>
    <row r="637" spans="1:12" ht="18.75" x14ac:dyDescent="0.3">
      <c r="A637" s="90"/>
      <c r="B637" s="90"/>
      <c r="C637" s="90"/>
      <c r="D637" s="90"/>
      <c r="E637" s="301" t="str">
        <f>IF(C610="","Year 1 Total",CONCATENATE(C610, " Total"))</f>
        <v>Year 1 Total</v>
      </c>
      <c r="F637" s="302"/>
      <c r="G637" s="91">
        <f>SUM(G612:G623)</f>
        <v>0</v>
      </c>
      <c r="H637" s="91">
        <f>SUM(H612:H623)</f>
        <v>0</v>
      </c>
      <c r="I637" s="186">
        <f>SUM(I612:I623)</f>
        <v>0</v>
      </c>
      <c r="J637" s="92">
        <f>SUM(J612:J623)</f>
        <v>0</v>
      </c>
      <c r="K637" s="92"/>
      <c r="L637" s="92">
        <f t="shared" ref="L637" si="43">SUM(L612:L623)</f>
        <v>0</v>
      </c>
    </row>
    <row r="638" spans="1:12" ht="18.75" x14ac:dyDescent="0.3">
      <c r="A638" s="90"/>
      <c r="B638" s="90"/>
      <c r="C638" s="90"/>
      <c r="D638" s="90"/>
      <c r="E638" s="301" t="str">
        <f>IF(E610="","Year 2Total",CONCATENATE(E610, " Total"))</f>
        <v>Year 2Total</v>
      </c>
      <c r="F638" s="302"/>
      <c r="G638" s="91">
        <f>SUM(G625:G636)</f>
        <v>0</v>
      </c>
      <c r="H638" s="91">
        <f>SUM(H625:H636)</f>
        <v>0</v>
      </c>
      <c r="I638" s="186">
        <f>SUM(I625:I636)</f>
        <v>0</v>
      </c>
      <c r="J638" s="92">
        <f>SUM(J625:J636)</f>
        <v>0</v>
      </c>
      <c r="K638" s="92"/>
      <c r="L638" s="92">
        <f t="shared" ref="L638" si="44">SUM(L625:L636)</f>
        <v>0</v>
      </c>
    </row>
    <row r="639" spans="1:12" ht="18.75" x14ac:dyDescent="0.3">
      <c r="A639" s="83"/>
      <c r="B639" s="83"/>
      <c r="C639" s="83"/>
      <c r="D639" s="83"/>
      <c r="E639" s="83"/>
      <c r="F639" s="83"/>
      <c r="G639" s="83"/>
      <c r="I639" s="298" t="str">
        <f>IF(C610="", "Year 1 Average",CONCATENATE(C610, " Average"))</f>
        <v>Year 1 Average</v>
      </c>
      <c r="J639" s="299"/>
      <c r="K639" s="109" t="e">
        <f>AVERAGE(K612:K623)</f>
        <v>#DIV/0!</v>
      </c>
    </row>
    <row r="640" spans="1:12" ht="18.75" x14ac:dyDescent="0.3">
      <c r="A640" s="83"/>
      <c r="B640" s="83"/>
      <c r="C640" s="83"/>
      <c r="G640" s="83"/>
      <c r="I640" s="298" t="str">
        <f>IF(E610="", "Year 2 Average",CONCATENATE(E610, " Average"))</f>
        <v>Year 2 Average</v>
      </c>
      <c r="J640" s="299"/>
      <c r="K640" s="92" t="e">
        <f>AVERAGE(K625:K636)</f>
        <v>#DIV/0!</v>
      </c>
    </row>
    <row r="702" spans="1:8" ht="19.5" x14ac:dyDescent="0.3">
      <c r="A702" s="84" t="str">
        <f>A62</f>
        <v>Enter Building Name Above</v>
      </c>
      <c r="B702" s="85"/>
    </row>
    <row r="703" spans="1:8" ht="20.25" thickBot="1" x14ac:dyDescent="0.35">
      <c r="A703" s="85"/>
      <c r="B703" s="85"/>
    </row>
    <row r="704" spans="1:8" ht="20.25" thickBot="1" x14ac:dyDescent="0.35">
      <c r="A704" s="84" t="s">
        <v>167</v>
      </c>
      <c r="B704" s="199" t="s">
        <v>200</v>
      </c>
      <c r="C704" s="201"/>
      <c r="D704" s="200" t="s">
        <v>201</v>
      </c>
      <c r="E704" s="202"/>
      <c r="G704" s="118" t="s">
        <v>163</v>
      </c>
      <c r="H704" s="140">
        <v>15900000</v>
      </c>
    </row>
    <row r="705" spans="1:12" ht="18.75" x14ac:dyDescent="0.3">
      <c r="A705" s="86" t="s">
        <v>1</v>
      </c>
      <c r="B705" s="86" t="s">
        <v>7</v>
      </c>
      <c r="C705" s="86" t="s">
        <v>2</v>
      </c>
      <c r="D705" s="86" t="s">
        <v>3</v>
      </c>
      <c r="E705" s="86" t="s">
        <v>4</v>
      </c>
      <c r="F705" s="86" t="s">
        <v>5</v>
      </c>
      <c r="G705" s="86" t="s">
        <v>152</v>
      </c>
      <c r="H705" s="128" t="s">
        <v>12</v>
      </c>
      <c r="I705" s="86" t="s">
        <v>160</v>
      </c>
      <c r="J705" s="87" t="s">
        <v>154</v>
      </c>
      <c r="K705" s="86" t="s">
        <v>13</v>
      </c>
      <c r="L705" s="86" t="s">
        <v>151</v>
      </c>
    </row>
    <row r="706" spans="1:12" ht="18.75" x14ac:dyDescent="0.3">
      <c r="A706" s="144"/>
      <c r="B706" s="145"/>
      <c r="C706" s="146" t="str">
        <f t="shared" ref="C706:C717" si="45">IF(D706="", "", D706)</f>
        <v/>
      </c>
      <c r="D706" s="147"/>
      <c r="E706" s="147"/>
      <c r="F706" s="145"/>
      <c r="G706" s="145"/>
      <c r="H706" s="94">
        <f>G706*$H$704/100000</f>
        <v>0</v>
      </c>
      <c r="I706" s="182"/>
      <c r="J706" s="172"/>
      <c r="K706" s="79" t="e">
        <f t="shared" ref="K706:K717" si="46">J706/H706</f>
        <v>#DIV/0!</v>
      </c>
      <c r="L706" s="157"/>
    </row>
    <row r="707" spans="1:12" ht="18.75" x14ac:dyDescent="0.3">
      <c r="A707" s="148"/>
      <c r="B707" s="149"/>
      <c r="C707" s="150" t="str">
        <f t="shared" si="45"/>
        <v/>
      </c>
      <c r="D707" s="151"/>
      <c r="E707" s="151"/>
      <c r="F707" s="149"/>
      <c r="G707" s="149"/>
      <c r="H707" s="110">
        <f>G707*$H$704/100000</f>
        <v>0</v>
      </c>
      <c r="I707" s="183"/>
      <c r="J707" s="173"/>
      <c r="K707" s="80" t="e">
        <f t="shared" si="46"/>
        <v>#DIV/0!</v>
      </c>
      <c r="L707" s="156"/>
    </row>
    <row r="708" spans="1:12" ht="18.75" x14ac:dyDescent="0.3">
      <c r="A708" s="144"/>
      <c r="B708" s="145"/>
      <c r="C708" s="146" t="str">
        <f t="shared" si="45"/>
        <v/>
      </c>
      <c r="D708" s="147"/>
      <c r="E708" s="147"/>
      <c r="F708" s="145"/>
      <c r="G708" s="145"/>
      <c r="H708" s="94">
        <f>G708*$H$704/100000</f>
        <v>0</v>
      </c>
      <c r="I708" s="182"/>
      <c r="J708" s="172"/>
      <c r="K708" s="79" t="e">
        <f t="shared" si="46"/>
        <v>#DIV/0!</v>
      </c>
      <c r="L708" s="157"/>
    </row>
    <row r="709" spans="1:12" ht="18.75" x14ac:dyDescent="0.3">
      <c r="A709" s="148"/>
      <c r="B709" s="149"/>
      <c r="C709" s="150" t="str">
        <f t="shared" si="45"/>
        <v/>
      </c>
      <c r="D709" s="151"/>
      <c r="E709" s="151"/>
      <c r="F709" s="149"/>
      <c r="G709" s="149"/>
      <c r="H709" s="110">
        <f t="shared" ref="H709:H717" si="47">G709*$H$704/100000</f>
        <v>0</v>
      </c>
      <c r="I709" s="183"/>
      <c r="J709" s="173"/>
      <c r="K709" s="80" t="e">
        <f t="shared" si="46"/>
        <v>#DIV/0!</v>
      </c>
      <c r="L709" s="156"/>
    </row>
    <row r="710" spans="1:12" ht="18.75" x14ac:dyDescent="0.3">
      <c r="A710" s="144"/>
      <c r="B710" s="145"/>
      <c r="C710" s="146" t="str">
        <f t="shared" si="45"/>
        <v/>
      </c>
      <c r="D710" s="147"/>
      <c r="E710" s="147"/>
      <c r="F710" s="145"/>
      <c r="G710" s="145"/>
      <c r="H710" s="94">
        <f t="shared" si="47"/>
        <v>0</v>
      </c>
      <c r="I710" s="182"/>
      <c r="J710" s="172"/>
      <c r="K710" s="79" t="e">
        <f t="shared" si="46"/>
        <v>#DIV/0!</v>
      </c>
      <c r="L710" s="157"/>
    </row>
    <row r="711" spans="1:12" ht="18.75" x14ac:dyDescent="0.3">
      <c r="A711" s="148"/>
      <c r="B711" s="149"/>
      <c r="C711" s="150" t="str">
        <f t="shared" si="45"/>
        <v/>
      </c>
      <c r="D711" s="151"/>
      <c r="E711" s="151"/>
      <c r="F711" s="149"/>
      <c r="G711" s="149"/>
      <c r="H711" s="110">
        <f t="shared" si="47"/>
        <v>0</v>
      </c>
      <c r="I711" s="183"/>
      <c r="J711" s="173"/>
      <c r="K711" s="80" t="e">
        <f t="shared" si="46"/>
        <v>#DIV/0!</v>
      </c>
      <c r="L711" s="156"/>
    </row>
    <row r="712" spans="1:12" ht="18.75" x14ac:dyDescent="0.3">
      <c r="A712" s="144"/>
      <c r="B712" s="145"/>
      <c r="C712" s="146" t="str">
        <f t="shared" si="45"/>
        <v/>
      </c>
      <c r="D712" s="147"/>
      <c r="E712" s="147"/>
      <c r="F712" s="145"/>
      <c r="G712" s="145"/>
      <c r="H712" s="94">
        <f t="shared" si="47"/>
        <v>0</v>
      </c>
      <c r="I712" s="182"/>
      <c r="J712" s="172"/>
      <c r="K712" s="79" t="e">
        <f t="shared" si="46"/>
        <v>#DIV/0!</v>
      </c>
      <c r="L712" s="157"/>
    </row>
    <row r="713" spans="1:12" ht="18.75" x14ac:dyDescent="0.3">
      <c r="A713" s="148"/>
      <c r="B713" s="149"/>
      <c r="C713" s="150" t="str">
        <f t="shared" si="45"/>
        <v/>
      </c>
      <c r="D713" s="151"/>
      <c r="E713" s="151"/>
      <c r="F713" s="149"/>
      <c r="G713" s="149"/>
      <c r="H713" s="110">
        <f t="shared" si="47"/>
        <v>0</v>
      </c>
      <c r="I713" s="183"/>
      <c r="J713" s="173"/>
      <c r="K713" s="80" t="e">
        <f t="shared" si="46"/>
        <v>#DIV/0!</v>
      </c>
      <c r="L713" s="156"/>
    </row>
    <row r="714" spans="1:12" ht="18.75" x14ac:dyDescent="0.3">
      <c r="A714" s="144"/>
      <c r="B714" s="145"/>
      <c r="C714" s="146" t="str">
        <f t="shared" si="45"/>
        <v/>
      </c>
      <c r="D714" s="147"/>
      <c r="E714" s="147"/>
      <c r="F714" s="145"/>
      <c r="G714" s="145"/>
      <c r="H714" s="94">
        <f t="shared" si="47"/>
        <v>0</v>
      </c>
      <c r="I714" s="182"/>
      <c r="J714" s="172"/>
      <c r="K714" s="79" t="e">
        <f t="shared" si="46"/>
        <v>#DIV/0!</v>
      </c>
      <c r="L714" s="157"/>
    </row>
    <row r="715" spans="1:12" ht="18.75" x14ac:dyDescent="0.3">
      <c r="A715" s="148"/>
      <c r="B715" s="149"/>
      <c r="C715" s="150" t="str">
        <f t="shared" si="45"/>
        <v/>
      </c>
      <c r="D715" s="151"/>
      <c r="E715" s="151"/>
      <c r="F715" s="149"/>
      <c r="G715" s="149"/>
      <c r="H715" s="110">
        <f t="shared" si="47"/>
        <v>0</v>
      </c>
      <c r="I715" s="183"/>
      <c r="J715" s="173"/>
      <c r="K715" s="80" t="e">
        <f t="shared" si="46"/>
        <v>#DIV/0!</v>
      </c>
      <c r="L715" s="156"/>
    </row>
    <row r="716" spans="1:12" ht="18.75" x14ac:dyDescent="0.3">
      <c r="A716" s="144"/>
      <c r="B716" s="145"/>
      <c r="C716" s="146" t="str">
        <f t="shared" si="45"/>
        <v/>
      </c>
      <c r="D716" s="147"/>
      <c r="E716" s="147"/>
      <c r="F716" s="145"/>
      <c r="G716" s="145"/>
      <c r="H716" s="94">
        <f t="shared" si="47"/>
        <v>0</v>
      </c>
      <c r="I716" s="182"/>
      <c r="J716" s="172"/>
      <c r="K716" s="79" t="e">
        <f t="shared" si="46"/>
        <v>#DIV/0!</v>
      </c>
      <c r="L716" s="157"/>
    </row>
    <row r="717" spans="1:12" ht="18.75" x14ac:dyDescent="0.3">
      <c r="A717" s="148"/>
      <c r="B717" s="149"/>
      <c r="C717" s="150" t="str">
        <f t="shared" si="45"/>
        <v/>
      </c>
      <c r="D717" s="151"/>
      <c r="E717" s="151"/>
      <c r="F717" s="149"/>
      <c r="G717" s="149"/>
      <c r="H717" s="110">
        <f t="shared" si="47"/>
        <v>0</v>
      </c>
      <c r="I717" s="183"/>
      <c r="J717" s="173"/>
      <c r="K717" s="80" t="e">
        <f t="shared" si="46"/>
        <v>#DIV/0!</v>
      </c>
      <c r="L717" s="156"/>
    </row>
    <row r="718" spans="1:12" ht="18.75" x14ac:dyDescent="0.3">
      <c r="A718" s="96"/>
      <c r="B718" s="97"/>
      <c r="C718" s="98"/>
      <c r="D718" s="99"/>
      <c r="E718" s="99"/>
      <c r="F718" s="97"/>
      <c r="G718" s="97"/>
      <c r="H718" s="97"/>
      <c r="I718" s="184"/>
      <c r="J718" s="174"/>
      <c r="K718" s="23"/>
      <c r="L718" s="21"/>
    </row>
    <row r="719" spans="1:12" ht="18.75" x14ac:dyDescent="0.3">
      <c r="A719" s="152"/>
      <c r="B719" s="153"/>
      <c r="C719" s="195" t="str">
        <f t="shared" ref="C719:C730" si="48">IF(D719="", "", D719)</f>
        <v/>
      </c>
      <c r="D719" s="154"/>
      <c r="E719" s="154"/>
      <c r="F719" s="153"/>
      <c r="G719" s="153"/>
      <c r="H719" s="101">
        <f t="shared" ref="H719:H730" si="49">G719*$H$704/100000</f>
        <v>0</v>
      </c>
      <c r="I719" s="185"/>
      <c r="J719" s="175"/>
      <c r="K719" s="108" t="e">
        <f t="shared" ref="K719:K730" si="50">J719/H719</f>
        <v>#DIV/0!</v>
      </c>
      <c r="L719" s="155"/>
    </row>
    <row r="720" spans="1:12" ht="18.75" x14ac:dyDescent="0.3">
      <c r="A720" s="148"/>
      <c r="B720" s="149"/>
      <c r="C720" s="150" t="str">
        <f t="shared" si="48"/>
        <v/>
      </c>
      <c r="D720" s="151"/>
      <c r="E720" s="151"/>
      <c r="F720" s="149"/>
      <c r="G720" s="149"/>
      <c r="H720" s="110">
        <f t="shared" si="49"/>
        <v>0</v>
      </c>
      <c r="I720" s="183"/>
      <c r="J720" s="173"/>
      <c r="K720" s="80" t="e">
        <f t="shared" si="50"/>
        <v>#DIV/0!</v>
      </c>
      <c r="L720" s="156"/>
    </row>
    <row r="721" spans="1:12" ht="18.75" x14ac:dyDescent="0.3">
      <c r="A721" s="152"/>
      <c r="B721" s="153"/>
      <c r="C721" s="195" t="str">
        <f t="shared" si="48"/>
        <v/>
      </c>
      <c r="D721" s="154"/>
      <c r="E721" s="154"/>
      <c r="F721" s="153"/>
      <c r="G721" s="153"/>
      <c r="H721" s="101">
        <f t="shared" si="49"/>
        <v>0</v>
      </c>
      <c r="I721" s="185"/>
      <c r="J721" s="175"/>
      <c r="K721" s="108" t="e">
        <f t="shared" si="50"/>
        <v>#DIV/0!</v>
      </c>
      <c r="L721" s="155"/>
    </row>
    <row r="722" spans="1:12" ht="18.75" x14ac:dyDescent="0.3">
      <c r="A722" s="148"/>
      <c r="B722" s="149"/>
      <c r="C722" s="150" t="str">
        <f t="shared" si="48"/>
        <v/>
      </c>
      <c r="D722" s="151"/>
      <c r="E722" s="151"/>
      <c r="F722" s="149"/>
      <c r="G722" s="149"/>
      <c r="H722" s="110">
        <f t="shared" si="49"/>
        <v>0</v>
      </c>
      <c r="I722" s="183"/>
      <c r="J722" s="173"/>
      <c r="K722" s="80" t="e">
        <f t="shared" si="50"/>
        <v>#DIV/0!</v>
      </c>
      <c r="L722" s="156"/>
    </row>
    <row r="723" spans="1:12" ht="18.75" x14ac:dyDescent="0.3">
      <c r="A723" s="152"/>
      <c r="B723" s="153"/>
      <c r="C723" s="195" t="str">
        <f t="shared" si="48"/>
        <v/>
      </c>
      <c r="D723" s="154"/>
      <c r="E723" s="154"/>
      <c r="F723" s="153"/>
      <c r="G723" s="153"/>
      <c r="H723" s="101">
        <f t="shared" si="49"/>
        <v>0</v>
      </c>
      <c r="I723" s="185"/>
      <c r="J723" s="175"/>
      <c r="K723" s="108" t="e">
        <f t="shared" si="50"/>
        <v>#DIV/0!</v>
      </c>
      <c r="L723" s="155"/>
    </row>
    <row r="724" spans="1:12" ht="18.75" x14ac:dyDescent="0.3">
      <c r="A724" s="148"/>
      <c r="B724" s="149"/>
      <c r="C724" s="150" t="str">
        <f t="shared" si="48"/>
        <v/>
      </c>
      <c r="D724" s="151"/>
      <c r="E724" s="151"/>
      <c r="F724" s="149"/>
      <c r="G724" s="149"/>
      <c r="H724" s="110">
        <f t="shared" si="49"/>
        <v>0</v>
      </c>
      <c r="I724" s="183"/>
      <c r="J724" s="173"/>
      <c r="K724" s="80" t="e">
        <f t="shared" si="50"/>
        <v>#DIV/0!</v>
      </c>
      <c r="L724" s="156"/>
    </row>
    <row r="725" spans="1:12" ht="18.75" x14ac:dyDescent="0.3">
      <c r="A725" s="152"/>
      <c r="B725" s="153"/>
      <c r="C725" s="195" t="str">
        <f t="shared" si="48"/>
        <v/>
      </c>
      <c r="D725" s="154"/>
      <c r="E725" s="154"/>
      <c r="F725" s="153"/>
      <c r="G725" s="153"/>
      <c r="H725" s="101">
        <f t="shared" si="49"/>
        <v>0</v>
      </c>
      <c r="I725" s="185"/>
      <c r="J725" s="175"/>
      <c r="K725" s="108" t="e">
        <f t="shared" si="50"/>
        <v>#DIV/0!</v>
      </c>
      <c r="L725" s="155"/>
    </row>
    <row r="726" spans="1:12" ht="18.75" x14ac:dyDescent="0.3">
      <c r="A726" s="148"/>
      <c r="B726" s="149"/>
      <c r="C726" s="150" t="str">
        <f t="shared" si="48"/>
        <v/>
      </c>
      <c r="D726" s="151"/>
      <c r="E726" s="151"/>
      <c r="F726" s="149"/>
      <c r="G726" s="149"/>
      <c r="H726" s="110">
        <f t="shared" si="49"/>
        <v>0</v>
      </c>
      <c r="I726" s="183"/>
      <c r="J726" s="173"/>
      <c r="K726" s="80" t="e">
        <f t="shared" si="50"/>
        <v>#DIV/0!</v>
      </c>
      <c r="L726" s="156"/>
    </row>
    <row r="727" spans="1:12" ht="18.75" x14ac:dyDescent="0.3">
      <c r="A727" s="152"/>
      <c r="B727" s="153"/>
      <c r="C727" s="195" t="str">
        <f t="shared" si="48"/>
        <v/>
      </c>
      <c r="D727" s="154"/>
      <c r="E727" s="154"/>
      <c r="F727" s="153"/>
      <c r="G727" s="153"/>
      <c r="H727" s="101">
        <f t="shared" si="49"/>
        <v>0</v>
      </c>
      <c r="I727" s="185"/>
      <c r="J727" s="175"/>
      <c r="K727" s="108" t="e">
        <f t="shared" si="50"/>
        <v>#DIV/0!</v>
      </c>
      <c r="L727" s="155"/>
    </row>
    <row r="728" spans="1:12" ht="18.75" x14ac:dyDescent="0.3">
      <c r="A728" s="148"/>
      <c r="B728" s="149"/>
      <c r="C728" s="150" t="str">
        <f t="shared" si="48"/>
        <v/>
      </c>
      <c r="D728" s="151"/>
      <c r="E728" s="151"/>
      <c r="F728" s="149"/>
      <c r="G728" s="149"/>
      <c r="H728" s="110">
        <f t="shared" si="49"/>
        <v>0</v>
      </c>
      <c r="I728" s="183"/>
      <c r="J728" s="173"/>
      <c r="K728" s="80" t="e">
        <f t="shared" si="50"/>
        <v>#DIV/0!</v>
      </c>
      <c r="L728" s="156"/>
    </row>
    <row r="729" spans="1:12" ht="18.75" x14ac:dyDescent="0.3">
      <c r="A729" s="152"/>
      <c r="B729" s="153"/>
      <c r="C729" s="195" t="str">
        <f t="shared" si="48"/>
        <v/>
      </c>
      <c r="D729" s="154"/>
      <c r="E729" s="154"/>
      <c r="F729" s="153"/>
      <c r="G729" s="153"/>
      <c r="H729" s="101">
        <f t="shared" si="49"/>
        <v>0</v>
      </c>
      <c r="I729" s="185"/>
      <c r="J729" s="175"/>
      <c r="K729" s="108" t="e">
        <f t="shared" si="50"/>
        <v>#DIV/0!</v>
      </c>
      <c r="L729" s="155"/>
    </row>
    <row r="730" spans="1:12" ht="18.75" x14ac:dyDescent="0.3">
      <c r="A730" s="148"/>
      <c r="B730" s="149"/>
      <c r="C730" s="150" t="str">
        <f t="shared" si="48"/>
        <v/>
      </c>
      <c r="D730" s="151"/>
      <c r="E730" s="151"/>
      <c r="F730" s="149"/>
      <c r="G730" s="149"/>
      <c r="H730" s="110">
        <f t="shared" si="49"/>
        <v>0</v>
      </c>
      <c r="I730" s="183"/>
      <c r="J730" s="173"/>
      <c r="K730" s="80" t="e">
        <f t="shared" si="50"/>
        <v>#DIV/0!</v>
      </c>
      <c r="L730" s="156"/>
    </row>
    <row r="731" spans="1:12" ht="18.75" x14ac:dyDescent="0.3">
      <c r="A731" s="90"/>
      <c r="B731" s="90"/>
      <c r="C731" s="90"/>
      <c r="D731" s="90"/>
      <c r="E731" s="301" t="str">
        <f>IF(C704="","Year 1 Total",CONCATENATE(C704, " Total"))</f>
        <v>Year 1 Total</v>
      </c>
      <c r="F731" s="302"/>
      <c r="G731" s="91">
        <f>SUM(G706:G717)</f>
        <v>0</v>
      </c>
      <c r="H731" s="91">
        <f>SUM(H706:H717)</f>
        <v>0</v>
      </c>
      <c r="I731" s="188">
        <f>SUM(I706:I717)</f>
        <v>0</v>
      </c>
      <c r="J731" s="176">
        <f>SUM(J706:J717)</f>
        <v>0</v>
      </c>
      <c r="K731" s="92"/>
      <c r="L731" s="92">
        <f t="shared" ref="L731" si="51">SUM(L706:L717)</f>
        <v>0</v>
      </c>
    </row>
    <row r="732" spans="1:12" ht="18.75" x14ac:dyDescent="0.3">
      <c r="A732" s="90"/>
      <c r="B732" s="90"/>
      <c r="C732" s="90"/>
      <c r="D732" s="90"/>
      <c r="E732" s="301" t="str">
        <f>IF(E704="","Year 2 Total",CONCATENATE(E704, " Total"))</f>
        <v>Year 2 Total</v>
      </c>
      <c r="F732" s="302"/>
      <c r="G732" s="91">
        <f>SUM(G719:G730)</f>
        <v>0</v>
      </c>
      <c r="H732" s="91">
        <f>SUM(H719:H730)</f>
        <v>0</v>
      </c>
      <c r="I732" s="188">
        <f>SUM(I719:I730)</f>
        <v>0</v>
      </c>
      <c r="J732" s="176">
        <f>SUM(J719:J730)</f>
        <v>0</v>
      </c>
      <c r="K732" s="92"/>
      <c r="L732" s="92">
        <f t="shared" ref="L732" si="52">SUM(L719:L730)</f>
        <v>0</v>
      </c>
    </row>
    <row r="733" spans="1:12" ht="18.75" x14ac:dyDescent="0.3">
      <c r="A733" s="83"/>
      <c r="B733" s="83"/>
      <c r="C733" s="83"/>
      <c r="D733" s="83"/>
      <c r="E733" s="83"/>
      <c r="F733" s="83"/>
      <c r="G733" s="83"/>
      <c r="I733" s="298" t="str">
        <f>IF(C704="", "Year 1 Average",CONCATENATE(C704, " Average"))</f>
        <v>Year 1 Average</v>
      </c>
      <c r="J733" s="299"/>
      <c r="K733" s="109" t="e">
        <f>AVERAGE(K706:K717)</f>
        <v>#DIV/0!</v>
      </c>
    </row>
    <row r="734" spans="1:12" ht="18.75" x14ac:dyDescent="0.3">
      <c r="A734" s="83"/>
      <c r="B734" s="83"/>
      <c r="C734" s="83"/>
      <c r="G734" s="83"/>
      <c r="I734" s="298" t="str">
        <f>IF(E704="", "Year 2 Average",CONCATENATE(E704, " Average"))</f>
        <v>Year 2 Average</v>
      </c>
      <c r="J734" s="299"/>
      <c r="K734" s="92" t="e">
        <f>AVERAGE(K719:K730)</f>
        <v>#DIV/0!</v>
      </c>
    </row>
    <row r="796" spans="1:12" ht="19.5" x14ac:dyDescent="0.3">
      <c r="A796" s="84" t="str">
        <f>A62</f>
        <v>Enter Building Name Above</v>
      </c>
      <c r="B796" s="85"/>
    </row>
    <row r="797" spans="1:12" ht="20.25" thickBot="1" x14ac:dyDescent="0.35">
      <c r="A797" s="85"/>
      <c r="B797" s="85"/>
    </row>
    <row r="798" spans="1:12" ht="20.25" thickBot="1" x14ac:dyDescent="0.35">
      <c r="A798" s="84" t="s">
        <v>168</v>
      </c>
      <c r="B798" s="199" t="s">
        <v>200</v>
      </c>
      <c r="C798" s="201"/>
      <c r="D798" s="200" t="s">
        <v>201</v>
      </c>
      <c r="E798" s="202"/>
      <c r="G798" s="118" t="s">
        <v>163</v>
      </c>
      <c r="H798" s="140">
        <v>20300000</v>
      </c>
    </row>
    <row r="799" spans="1:12" ht="18.75" x14ac:dyDescent="0.3">
      <c r="A799" s="86" t="s">
        <v>1</v>
      </c>
      <c r="B799" s="86" t="s">
        <v>7</v>
      </c>
      <c r="C799" s="86" t="s">
        <v>2</v>
      </c>
      <c r="D799" s="86" t="s">
        <v>3</v>
      </c>
      <c r="E799" s="86" t="s">
        <v>4</v>
      </c>
      <c r="F799" s="86" t="s">
        <v>5</v>
      </c>
      <c r="G799" s="86" t="s">
        <v>152</v>
      </c>
      <c r="H799" s="128" t="s">
        <v>12</v>
      </c>
      <c r="I799" s="86" t="s">
        <v>160</v>
      </c>
      <c r="J799" s="87" t="s">
        <v>154</v>
      </c>
      <c r="K799" s="86" t="s">
        <v>13</v>
      </c>
      <c r="L799" s="86" t="s">
        <v>151</v>
      </c>
    </row>
    <row r="800" spans="1:12" ht="18.75" x14ac:dyDescent="0.3">
      <c r="A800" s="144"/>
      <c r="B800" s="145"/>
      <c r="C800" s="146" t="str">
        <f t="shared" ref="C800:C811" si="53">IF(D800="", "", D800)</f>
        <v/>
      </c>
      <c r="D800" s="147"/>
      <c r="E800" s="147"/>
      <c r="F800" s="145"/>
      <c r="G800" s="145"/>
      <c r="H800" s="94">
        <f t="shared" ref="H800:H811" si="54">G800*$H$798/100000</f>
        <v>0</v>
      </c>
      <c r="I800" s="182"/>
      <c r="J800" s="157"/>
      <c r="K800" s="79" t="e">
        <f t="shared" ref="K800:K811" si="55">J800/H800</f>
        <v>#DIV/0!</v>
      </c>
      <c r="L800" s="157"/>
    </row>
    <row r="801" spans="1:12" ht="18.75" x14ac:dyDescent="0.3">
      <c r="A801" s="148"/>
      <c r="B801" s="149"/>
      <c r="C801" s="150" t="str">
        <f t="shared" si="53"/>
        <v/>
      </c>
      <c r="D801" s="151"/>
      <c r="E801" s="151"/>
      <c r="F801" s="149"/>
      <c r="G801" s="149"/>
      <c r="H801" s="110">
        <f t="shared" si="54"/>
        <v>0</v>
      </c>
      <c r="I801" s="183"/>
      <c r="J801" s="156"/>
      <c r="K801" s="80" t="e">
        <f t="shared" si="55"/>
        <v>#DIV/0!</v>
      </c>
      <c r="L801" s="156"/>
    </row>
    <row r="802" spans="1:12" ht="18.75" x14ac:dyDescent="0.3">
      <c r="A802" s="144"/>
      <c r="B802" s="145"/>
      <c r="C802" s="146" t="str">
        <f t="shared" si="53"/>
        <v/>
      </c>
      <c r="D802" s="147"/>
      <c r="E802" s="147"/>
      <c r="F802" s="145"/>
      <c r="G802" s="145"/>
      <c r="H802" s="94">
        <f t="shared" si="54"/>
        <v>0</v>
      </c>
      <c r="I802" s="182"/>
      <c r="J802" s="157"/>
      <c r="K802" s="79" t="e">
        <f t="shared" si="55"/>
        <v>#DIV/0!</v>
      </c>
      <c r="L802" s="157"/>
    </row>
    <row r="803" spans="1:12" ht="18.75" x14ac:dyDescent="0.3">
      <c r="A803" s="148"/>
      <c r="B803" s="149"/>
      <c r="C803" s="150" t="str">
        <f t="shared" si="53"/>
        <v/>
      </c>
      <c r="D803" s="151"/>
      <c r="E803" s="151"/>
      <c r="F803" s="149"/>
      <c r="G803" s="149"/>
      <c r="H803" s="110">
        <f t="shared" si="54"/>
        <v>0</v>
      </c>
      <c r="I803" s="183"/>
      <c r="J803" s="156"/>
      <c r="K803" s="80" t="e">
        <f t="shared" si="55"/>
        <v>#DIV/0!</v>
      </c>
      <c r="L803" s="156"/>
    </row>
    <row r="804" spans="1:12" ht="18.75" x14ac:dyDescent="0.3">
      <c r="A804" s="144"/>
      <c r="B804" s="145"/>
      <c r="C804" s="146" t="str">
        <f t="shared" si="53"/>
        <v/>
      </c>
      <c r="D804" s="147"/>
      <c r="E804" s="147"/>
      <c r="F804" s="145"/>
      <c r="G804" s="145"/>
      <c r="H804" s="94">
        <f t="shared" si="54"/>
        <v>0</v>
      </c>
      <c r="I804" s="182"/>
      <c r="J804" s="157"/>
      <c r="K804" s="79" t="e">
        <f t="shared" si="55"/>
        <v>#DIV/0!</v>
      </c>
      <c r="L804" s="157"/>
    </row>
    <row r="805" spans="1:12" ht="18.75" x14ac:dyDescent="0.3">
      <c r="A805" s="148"/>
      <c r="B805" s="149"/>
      <c r="C805" s="150" t="str">
        <f t="shared" si="53"/>
        <v/>
      </c>
      <c r="D805" s="151"/>
      <c r="E805" s="151"/>
      <c r="F805" s="149"/>
      <c r="G805" s="149"/>
      <c r="H805" s="110">
        <f t="shared" si="54"/>
        <v>0</v>
      </c>
      <c r="I805" s="183"/>
      <c r="J805" s="156"/>
      <c r="K805" s="80" t="e">
        <f t="shared" si="55"/>
        <v>#DIV/0!</v>
      </c>
      <c r="L805" s="156"/>
    </row>
    <row r="806" spans="1:12" ht="18.75" x14ac:dyDescent="0.3">
      <c r="A806" s="144"/>
      <c r="B806" s="145"/>
      <c r="C806" s="146" t="str">
        <f t="shared" si="53"/>
        <v/>
      </c>
      <c r="D806" s="147"/>
      <c r="E806" s="147"/>
      <c r="F806" s="145"/>
      <c r="G806" s="145"/>
      <c r="H806" s="94">
        <f t="shared" si="54"/>
        <v>0</v>
      </c>
      <c r="I806" s="182"/>
      <c r="J806" s="157"/>
      <c r="K806" s="79" t="e">
        <f t="shared" si="55"/>
        <v>#DIV/0!</v>
      </c>
      <c r="L806" s="157"/>
    </row>
    <row r="807" spans="1:12" ht="18.75" x14ac:dyDescent="0.3">
      <c r="A807" s="148"/>
      <c r="B807" s="149"/>
      <c r="C807" s="150" t="str">
        <f t="shared" si="53"/>
        <v/>
      </c>
      <c r="D807" s="151"/>
      <c r="E807" s="151"/>
      <c r="F807" s="149"/>
      <c r="G807" s="149"/>
      <c r="H807" s="110">
        <f t="shared" si="54"/>
        <v>0</v>
      </c>
      <c r="I807" s="183"/>
      <c r="J807" s="156"/>
      <c r="K807" s="80" t="e">
        <f t="shared" si="55"/>
        <v>#DIV/0!</v>
      </c>
      <c r="L807" s="156"/>
    </row>
    <row r="808" spans="1:12" ht="18.75" x14ac:dyDescent="0.3">
      <c r="A808" s="144"/>
      <c r="B808" s="145"/>
      <c r="C808" s="146" t="str">
        <f t="shared" si="53"/>
        <v/>
      </c>
      <c r="D808" s="147"/>
      <c r="E808" s="147"/>
      <c r="F808" s="145"/>
      <c r="G808" s="145"/>
      <c r="H808" s="94">
        <f t="shared" si="54"/>
        <v>0</v>
      </c>
      <c r="I808" s="182"/>
      <c r="J808" s="157"/>
      <c r="K808" s="79" t="e">
        <f t="shared" si="55"/>
        <v>#DIV/0!</v>
      </c>
      <c r="L808" s="157"/>
    </row>
    <row r="809" spans="1:12" ht="18.75" x14ac:dyDescent="0.3">
      <c r="A809" s="148"/>
      <c r="B809" s="149"/>
      <c r="C809" s="150" t="str">
        <f t="shared" si="53"/>
        <v/>
      </c>
      <c r="D809" s="151"/>
      <c r="E809" s="151"/>
      <c r="F809" s="149"/>
      <c r="G809" s="149"/>
      <c r="H809" s="110">
        <f t="shared" si="54"/>
        <v>0</v>
      </c>
      <c r="I809" s="183"/>
      <c r="J809" s="156"/>
      <c r="K809" s="80" t="e">
        <f t="shared" si="55"/>
        <v>#DIV/0!</v>
      </c>
      <c r="L809" s="156"/>
    </row>
    <row r="810" spans="1:12" ht="18.75" x14ac:dyDescent="0.3">
      <c r="A810" s="144"/>
      <c r="B810" s="145"/>
      <c r="C810" s="146" t="str">
        <f t="shared" si="53"/>
        <v/>
      </c>
      <c r="D810" s="147"/>
      <c r="E810" s="147"/>
      <c r="F810" s="145"/>
      <c r="G810" s="145"/>
      <c r="H810" s="94">
        <f t="shared" si="54"/>
        <v>0</v>
      </c>
      <c r="I810" s="182"/>
      <c r="J810" s="157"/>
      <c r="K810" s="79" t="e">
        <f t="shared" si="55"/>
        <v>#DIV/0!</v>
      </c>
      <c r="L810" s="157"/>
    </row>
    <row r="811" spans="1:12" ht="18.75" x14ac:dyDescent="0.3">
      <c r="A811" s="148"/>
      <c r="B811" s="149"/>
      <c r="C811" s="150" t="str">
        <f t="shared" si="53"/>
        <v/>
      </c>
      <c r="D811" s="151"/>
      <c r="E811" s="151"/>
      <c r="F811" s="149"/>
      <c r="G811" s="149"/>
      <c r="H811" s="110">
        <f t="shared" si="54"/>
        <v>0</v>
      </c>
      <c r="I811" s="183"/>
      <c r="J811" s="156"/>
      <c r="K811" s="80" t="e">
        <f t="shared" si="55"/>
        <v>#DIV/0!</v>
      </c>
      <c r="L811" s="156"/>
    </row>
    <row r="812" spans="1:12" ht="18.75" x14ac:dyDescent="0.3">
      <c r="A812" s="96"/>
      <c r="B812" s="97"/>
      <c r="C812" s="98"/>
      <c r="D812" s="99"/>
      <c r="E812" s="99"/>
      <c r="F812" s="97"/>
      <c r="G812" s="97"/>
      <c r="H812" s="97"/>
      <c r="I812" s="184"/>
      <c r="J812" s="100"/>
      <c r="K812" s="23"/>
      <c r="L812" s="21"/>
    </row>
    <row r="813" spans="1:12" ht="18.75" x14ac:dyDescent="0.3">
      <c r="A813" s="152"/>
      <c r="B813" s="153"/>
      <c r="C813" s="195" t="str">
        <f t="shared" ref="C813:C824" si="56">IF(D813="", "", D813)</f>
        <v/>
      </c>
      <c r="D813" s="154"/>
      <c r="E813" s="154"/>
      <c r="F813" s="153"/>
      <c r="G813" s="153"/>
      <c r="H813" s="101">
        <f t="shared" ref="H813:H824" si="57">G813*$H$798/100000</f>
        <v>0</v>
      </c>
      <c r="I813" s="185"/>
      <c r="J813" s="155"/>
      <c r="K813" s="108" t="e">
        <f t="shared" ref="K813:K824" si="58">J813/H813</f>
        <v>#DIV/0!</v>
      </c>
      <c r="L813" s="155"/>
    </row>
    <row r="814" spans="1:12" ht="18.75" x14ac:dyDescent="0.3">
      <c r="A814" s="148"/>
      <c r="B814" s="149"/>
      <c r="C814" s="150" t="str">
        <f t="shared" si="56"/>
        <v/>
      </c>
      <c r="D814" s="151"/>
      <c r="E814" s="151"/>
      <c r="F814" s="149"/>
      <c r="G814" s="149"/>
      <c r="H814" s="110">
        <f t="shared" si="57"/>
        <v>0</v>
      </c>
      <c r="I814" s="183"/>
      <c r="J814" s="156"/>
      <c r="K814" s="80" t="e">
        <f t="shared" si="58"/>
        <v>#DIV/0!</v>
      </c>
      <c r="L814" s="156"/>
    </row>
    <row r="815" spans="1:12" ht="18.75" x14ac:dyDescent="0.3">
      <c r="A815" s="152"/>
      <c r="B815" s="153"/>
      <c r="C815" s="195" t="str">
        <f t="shared" si="56"/>
        <v/>
      </c>
      <c r="D815" s="154"/>
      <c r="E815" s="154"/>
      <c r="F815" s="153"/>
      <c r="G815" s="153"/>
      <c r="H815" s="101">
        <f t="shared" si="57"/>
        <v>0</v>
      </c>
      <c r="I815" s="185"/>
      <c r="J815" s="155"/>
      <c r="K815" s="108" t="e">
        <f t="shared" si="58"/>
        <v>#DIV/0!</v>
      </c>
      <c r="L815" s="155"/>
    </row>
    <row r="816" spans="1:12" ht="18.75" x14ac:dyDescent="0.3">
      <c r="A816" s="148"/>
      <c r="B816" s="149"/>
      <c r="C816" s="150" t="str">
        <f t="shared" si="56"/>
        <v/>
      </c>
      <c r="D816" s="151"/>
      <c r="E816" s="151"/>
      <c r="F816" s="149"/>
      <c r="G816" s="149"/>
      <c r="H816" s="110">
        <f t="shared" si="57"/>
        <v>0</v>
      </c>
      <c r="I816" s="183"/>
      <c r="J816" s="156"/>
      <c r="K816" s="80" t="e">
        <f t="shared" si="58"/>
        <v>#DIV/0!</v>
      </c>
      <c r="L816" s="156"/>
    </row>
    <row r="817" spans="1:12" ht="18.75" x14ac:dyDescent="0.3">
      <c r="A817" s="152"/>
      <c r="B817" s="153"/>
      <c r="C817" s="195" t="str">
        <f t="shared" si="56"/>
        <v/>
      </c>
      <c r="D817" s="154"/>
      <c r="E817" s="154"/>
      <c r="F817" s="153"/>
      <c r="G817" s="153"/>
      <c r="H817" s="101">
        <f t="shared" si="57"/>
        <v>0</v>
      </c>
      <c r="I817" s="185"/>
      <c r="J817" s="155"/>
      <c r="K817" s="108" t="e">
        <f t="shared" si="58"/>
        <v>#DIV/0!</v>
      </c>
      <c r="L817" s="155"/>
    </row>
    <row r="818" spans="1:12" ht="18.75" x14ac:dyDescent="0.3">
      <c r="A818" s="148"/>
      <c r="B818" s="149"/>
      <c r="C818" s="150" t="str">
        <f t="shared" si="56"/>
        <v/>
      </c>
      <c r="D818" s="151"/>
      <c r="E818" s="151"/>
      <c r="F818" s="149"/>
      <c r="G818" s="149"/>
      <c r="H818" s="110">
        <f t="shared" si="57"/>
        <v>0</v>
      </c>
      <c r="I818" s="183"/>
      <c r="J818" s="156"/>
      <c r="K818" s="80" t="e">
        <f t="shared" si="58"/>
        <v>#DIV/0!</v>
      </c>
      <c r="L818" s="156"/>
    </row>
    <row r="819" spans="1:12" ht="18.75" x14ac:dyDescent="0.3">
      <c r="A819" s="152"/>
      <c r="B819" s="153"/>
      <c r="C819" s="195" t="str">
        <f t="shared" si="56"/>
        <v/>
      </c>
      <c r="D819" s="154"/>
      <c r="E819" s="154"/>
      <c r="F819" s="153"/>
      <c r="G819" s="153"/>
      <c r="H819" s="101">
        <f t="shared" si="57"/>
        <v>0</v>
      </c>
      <c r="I819" s="185"/>
      <c r="J819" s="155"/>
      <c r="K819" s="108" t="e">
        <f t="shared" si="58"/>
        <v>#DIV/0!</v>
      </c>
      <c r="L819" s="155"/>
    </row>
    <row r="820" spans="1:12" ht="18.75" x14ac:dyDescent="0.3">
      <c r="A820" s="148"/>
      <c r="B820" s="149"/>
      <c r="C820" s="150" t="str">
        <f t="shared" si="56"/>
        <v/>
      </c>
      <c r="D820" s="151"/>
      <c r="E820" s="151"/>
      <c r="F820" s="149"/>
      <c r="G820" s="149"/>
      <c r="H820" s="110">
        <f t="shared" si="57"/>
        <v>0</v>
      </c>
      <c r="I820" s="183"/>
      <c r="J820" s="156"/>
      <c r="K820" s="80" t="e">
        <f t="shared" si="58"/>
        <v>#DIV/0!</v>
      </c>
      <c r="L820" s="156"/>
    </row>
    <row r="821" spans="1:12" ht="18.75" x14ac:dyDescent="0.3">
      <c r="A821" s="152"/>
      <c r="B821" s="153"/>
      <c r="C821" s="195" t="str">
        <f t="shared" si="56"/>
        <v/>
      </c>
      <c r="D821" s="154"/>
      <c r="E821" s="154"/>
      <c r="F821" s="153"/>
      <c r="G821" s="153"/>
      <c r="H821" s="101">
        <f t="shared" si="57"/>
        <v>0</v>
      </c>
      <c r="I821" s="185"/>
      <c r="J821" s="155"/>
      <c r="K821" s="108" t="e">
        <f t="shared" si="58"/>
        <v>#DIV/0!</v>
      </c>
      <c r="L821" s="155"/>
    </row>
    <row r="822" spans="1:12" ht="18.75" x14ac:dyDescent="0.3">
      <c r="A822" s="148"/>
      <c r="B822" s="149"/>
      <c r="C822" s="150" t="str">
        <f t="shared" si="56"/>
        <v/>
      </c>
      <c r="D822" s="151"/>
      <c r="E822" s="151"/>
      <c r="F822" s="149"/>
      <c r="G822" s="149"/>
      <c r="H822" s="110">
        <f t="shared" si="57"/>
        <v>0</v>
      </c>
      <c r="I822" s="183"/>
      <c r="J822" s="156"/>
      <c r="K822" s="80" t="e">
        <f t="shared" si="58"/>
        <v>#DIV/0!</v>
      </c>
      <c r="L822" s="156"/>
    </row>
    <row r="823" spans="1:12" ht="18.75" x14ac:dyDescent="0.3">
      <c r="A823" s="152"/>
      <c r="B823" s="153"/>
      <c r="C823" s="195" t="str">
        <f t="shared" si="56"/>
        <v/>
      </c>
      <c r="D823" s="154"/>
      <c r="E823" s="154"/>
      <c r="F823" s="153"/>
      <c r="G823" s="153"/>
      <c r="H823" s="101">
        <f t="shared" si="57"/>
        <v>0</v>
      </c>
      <c r="I823" s="185"/>
      <c r="J823" s="155"/>
      <c r="K823" s="108" t="e">
        <f t="shared" si="58"/>
        <v>#DIV/0!</v>
      </c>
      <c r="L823" s="155"/>
    </row>
    <row r="824" spans="1:12" ht="18.75" x14ac:dyDescent="0.3">
      <c r="A824" s="148"/>
      <c r="B824" s="149"/>
      <c r="C824" s="150" t="str">
        <f t="shared" si="56"/>
        <v/>
      </c>
      <c r="D824" s="151"/>
      <c r="E824" s="151"/>
      <c r="F824" s="149"/>
      <c r="G824" s="149"/>
      <c r="H824" s="110">
        <f t="shared" si="57"/>
        <v>0</v>
      </c>
      <c r="I824" s="183"/>
      <c r="J824" s="156"/>
      <c r="K824" s="80" t="e">
        <f t="shared" si="58"/>
        <v>#DIV/0!</v>
      </c>
      <c r="L824" s="156"/>
    </row>
    <row r="825" spans="1:12" ht="18.75" x14ac:dyDescent="0.3">
      <c r="A825" s="90"/>
      <c r="B825" s="90"/>
      <c r="C825" s="90"/>
      <c r="D825" s="90"/>
      <c r="E825" s="301" t="str">
        <f>IF(C798="","Year 1 Total",CONCATENATE(C798, " Total"))</f>
        <v>Year 1 Total</v>
      </c>
      <c r="F825" s="302"/>
      <c r="G825" s="91">
        <f>SUM(G800:G811)</f>
        <v>0</v>
      </c>
      <c r="H825" s="91">
        <f>SUM(H800:H811)</f>
        <v>0</v>
      </c>
      <c r="I825" s="188">
        <f>SUM(I800:I811)</f>
        <v>0</v>
      </c>
      <c r="J825" s="176">
        <f>SUM(J800:J811)</f>
        <v>0</v>
      </c>
      <c r="K825" s="92"/>
      <c r="L825" s="92">
        <f t="shared" ref="L825" si="59">SUM(L800:L811)</f>
        <v>0</v>
      </c>
    </row>
    <row r="826" spans="1:12" ht="18.75" x14ac:dyDescent="0.3">
      <c r="A826" s="90"/>
      <c r="B826" s="90"/>
      <c r="C826" s="90"/>
      <c r="D826" s="90"/>
      <c r="E826" s="301" t="str">
        <f>IF(E798="","Year 2 Total",CONCATENATE(E798, " Total"))</f>
        <v>Year 2 Total</v>
      </c>
      <c r="F826" s="302"/>
      <c r="G826" s="91">
        <f>SUM(G813:G824)</f>
        <v>0</v>
      </c>
      <c r="H826" s="91">
        <f>SUM(H813:H824)</f>
        <v>0</v>
      </c>
      <c r="I826" s="188">
        <f>SUM(I813:I824)</f>
        <v>0</v>
      </c>
      <c r="J826" s="176">
        <f>SUM(J813:J824)</f>
        <v>0</v>
      </c>
      <c r="K826" s="92"/>
      <c r="L826" s="92">
        <f t="shared" ref="L826" si="60">SUM(L813:L824)</f>
        <v>0</v>
      </c>
    </row>
    <row r="827" spans="1:12" ht="18.75" x14ac:dyDescent="0.3">
      <c r="A827" s="83"/>
      <c r="B827" s="83"/>
      <c r="C827" s="83"/>
      <c r="D827" s="83"/>
      <c r="E827" s="83"/>
      <c r="F827" s="83"/>
      <c r="G827" s="83"/>
      <c r="I827" s="298" t="str">
        <f>IF(C798="", "Year 1 Average",CONCATENATE(C798, " Average"))</f>
        <v>Year 1 Average</v>
      </c>
      <c r="J827" s="299"/>
      <c r="K827" s="109" t="e">
        <f>AVERAGE(K800:K811)</f>
        <v>#DIV/0!</v>
      </c>
    </row>
    <row r="828" spans="1:12" ht="18.75" x14ac:dyDescent="0.3">
      <c r="A828" s="83"/>
      <c r="B828" s="83"/>
      <c r="C828" s="83"/>
      <c r="G828" s="83"/>
      <c r="I828" s="298" t="str">
        <f>IF(E798="", "Year 2 Average",CONCATENATE(E798, " Average"))</f>
        <v>Year 2 Average</v>
      </c>
      <c r="J828" s="299"/>
      <c r="K828" s="92" t="e">
        <f>AVERAGE(K813:K824)</f>
        <v>#DIV/0!</v>
      </c>
    </row>
    <row r="890" spans="1:12" ht="19.5" x14ac:dyDescent="0.3">
      <c r="A890" s="84" t="str">
        <f>A62</f>
        <v>Enter Building Name Above</v>
      </c>
      <c r="B890" s="85"/>
    </row>
    <row r="891" spans="1:12" ht="20.25" thickBot="1" x14ac:dyDescent="0.35">
      <c r="A891" s="85"/>
      <c r="B891" s="85"/>
    </row>
    <row r="892" spans="1:12" ht="20.25" thickBot="1" x14ac:dyDescent="0.35">
      <c r="A892" s="84" t="s">
        <v>169</v>
      </c>
      <c r="B892" s="199" t="s">
        <v>200</v>
      </c>
      <c r="C892" s="201"/>
      <c r="D892" s="200" t="s">
        <v>201</v>
      </c>
      <c r="E892" s="202"/>
      <c r="G892" s="118" t="s">
        <v>171</v>
      </c>
      <c r="H892" s="140">
        <v>1000000</v>
      </c>
    </row>
    <row r="893" spans="1:12" ht="18.75" x14ac:dyDescent="0.3">
      <c r="A893" s="86" t="s">
        <v>1</v>
      </c>
      <c r="B893" s="86" t="s">
        <v>7</v>
      </c>
      <c r="C893" s="86" t="s">
        <v>2</v>
      </c>
      <c r="D893" s="86" t="s">
        <v>3</v>
      </c>
      <c r="E893" s="86" t="s">
        <v>4</v>
      </c>
      <c r="F893" s="86" t="s">
        <v>5</v>
      </c>
      <c r="G893" s="86" t="s">
        <v>170</v>
      </c>
      <c r="H893" s="128" t="s">
        <v>12</v>
      </c>
      <c r="I893" s="86" t="s">
        <v>160</v>
      </c>
      <c r="J893" s="87" t="s">
        <v>175</v>
      </c>
      <c r="K893" s="86" t="s">
        <v>13</v>
      </c>
      <c r="L893" s="86" t="s">
        <v>151</v>
      </c>
    </row>
    <row r="894" spans="1:12" ht="18.75" x14ac:dyDescent="0.3">
      <c r="A894" s="144"/>
      <c r="B894" s="145"/>
      <c r="C894" s="146" t="str">
        <f t="shared" ref="C894:C905" si="61">IF(D894="", "", D894)</f>
        <v/>
      </c>
      <c r="D894" s="147"/>
      <c r="E894" s="147"/>
      <c r="F894" s="145"/>
      <c r="G894" s="145"/>
      <c r="H894" s="94">
        <f>G894*$H$892/100000</f>
        <v>0</v>
      </c>
      <c r="I894" s="182"/>
      <c r="J894" s="157"/>
      <c r="K894" s="79" t="e">
        <f t="shared" ref="K894:K905" si="62">J894/H894</f>
        <v>#DIV/0!</v>
      </c>
      <c r="L894" s="157"/>
    </row>
    <row r="895" spans="1:12" ht="18.75" x14ac:dyDescent="0.3">
      <c r="A895" s="148"/>
      <c r="B895" s="149"/>
      <c r="C895" s="150" t="str">
        <f t="shared" si="61"/>
        <v/>
      </c>
      <c r="D895" s="151"/>
      <c r="E895" s="151"/>
      <c r="F895" s="149"/>
      <c r="G895" s="149"/>
      <c r="H895" s="110">
        <f t="shared" ref="H895:H905" si="63">G895*$H$892/100000</f>
        <v>0</v>
      </c>
      <c r="I895" s="183"/>
      <c r="J895" s="156"/>
      <c r="K895" s="80" t="e">
        <f t="shared" si="62"/>
        <v>#DIV/0!</v>
      </c>
      <c r="L895" s="156"/>
    </row>
    <row r="896" spans="1:12" ht="18.75" x14ac:dyDescent="0.3">
      <c r="A896" s="144"/>
      <c r="B896" s="145"/>
      <c r="C896" s="146" t="str">
        <f t="shared" si="61"/>
        <v/>
      </c>
      <c r="D896" s="147"/>
      <c r="E896" s="147"/>
      <c r="F896" s="145"/>
      <c r="G896" s="145"/>
      <c r="H896" s="94">
        <f t="shared" si="63"/>
        <v>0</v>
      </c>
      <c r="I896" s="182"/>
      <c r="J896" s="157"/>
      <c r="K896" s="79" t="e">
        <f t="shared" si="62"/>
        <v>#DIV/0!</v>
      </c>
      <c r="L896" s="157"/>
    </row>
    <row r="897" spans="1:12" ht="18.75" x14ac:dyDescent="0.3">
      <c r="A897" s="148"/>
      <c r="B897" s="149"/>
      <c r="C897" s="150" t="str">
        <f t="shared" si="61"/>
        <v/>
      </c>
      <c r="D897" s="151"/>
      <c r="E897" s="151"/>
      <c r="F897" s="149"/>
      <c r="G897" s="149"/>
      <c r="H897" s="110">
        <f t="shared" si="63"/>
        <v>0</v>
      </c>
      <c r="I897" s="183"/>
      <c r="J897" s="156"/>
      <c r="K897" s="80" t="e">
        <f t="shared" si="62"/>
        <v>#DIV/0!</v>
      </c>
      <c r="L897" s="156"/>
    </row>
    <row r="898" spans="1:12" ht="18.75" x14ac:dyDescent="0.3">
      <c r="A898" s="144"/>
      <c r="B898" s="145"/>
      <c r="C898" s="146" t="str">
        <f t="shared" si="61"/>
        <v/>
      </c>
      <c r="D898" s="147"/>
      <c r="E898" s="147"/>
      <c r="F898" s="145"/>
      <c r="G898" s="145"/>
      <c r="H898" s="94">
        <f t="shared" si="63"/>
        <v>0</v>
      </c>
      <c r="I898" s="182"/>
      <c r="J898" s="157"/>
      <c r="K898" s="79" t="e">
        <f t="shared" si="62"/>
        <v>#DIV/0!</v>
      </c>
      <c r="L898" s="157"/>
    </row>
    <row r="899" spans="1:12" ht="18.75" x14ac:dyDescent="0.3">
      <c r="A899" s="148"/>
      <c r="B899" s="149"/>
      <c r="C899" s="150" t="str">
        <f t="shared" si="61"/>
        <v/>
      </c>
      <c r="D899" s="151"/>
      <c r="E899" s="151"/>
      <c r="F899" s="149"/>
      <c r="G899" s="149"/>
      <c r="H899" s="110">
        <f t="shared" si="63"/>
        <v>0</v>
      </c>
      <c r="I899" s="183"/>
      <c r="J899" s="156"/>
      <c r="K899" s="80" t="e">
        <f t="shared" si="62"/>
        <v>#DIV/0!</v>
      </c>
      <c r="L899" s="156"/>
    </row>
    <row r="900" spans="1:12" ht="18.75" x14ac:dyDescent="0.3">
      <c r="A900" s="144"/>
      <c r="B900" s="145"/>
      <c r="C900" s="146" t="str">
        <f t="shared" si="61"/>
        <v/>
      </c>
      <c r="D900" s="147"/>
      <c r="E900" s="147"/>
      <c r="F900" s="145"/>
      <c r="G900" s="145"/>
      <c r="H900" s="94">
        <f t="shared" si="63"/>
        <v>0</v>
      </c>
      <c r="I900" s="182"/>
      <c r="J900" s="157"/>
      <c r="K900" s="79" t="e">
        <f t="shared" si="62"/>
        <v>#DIV/0!</v>
      </c>
      <c r="L900" s="157"/>
    </row>
    <row r="901" spans="1:12" ht="18.75" x14ac:dyDescent="0.3">
      <c r="A901" s="148"/>
      <c r="B901" s="149"/>
      <c r="C901" s="150" t="str">
        <f t="shared" si="61"/>
        <v/>
      </c>
      <c r="D901" s="151"/>
      <c r="E901" s="151"/>
      <c r="F901" s="149"/>
      <c r="G901" s="149"/>
      <c r="H901" s="110">
        <f t="shared" si="63"/>
        <v>0</v>
      </c>
      <c r="I901" s="183"/>
      <c r="J901" s="156"/>
      <c r="K901" s="80" t="e">
        <f t="shared" si="62"/>
        <v>#DIV/0!</v>
      </c>
      <c r="L901" s="156"/>
    </row>
    <row r="902" spans="1:12" ht="18.75" x14ac:dyDescent="0.3">
      <c r="A902" s="144"/>
      <c r="B902" s="145"/>
      <c r="C902" s="146" t="str">
        <f t="shared" si="61"/>
        <v/>
      </c>
      <c r="D902" s="147"/>
      <c r="E902" s="147"/>
      <c r="F902" s="145"/>
      <c r="G902" s="145"/>
      <c r="H902" s="94">
        <f t="shared" si="63"/>
        <v>0</v>
      </c>
      <c r="I902" s="182"/>
      <c r="J902" s="157"/>
      <c r="K902" s="79" t="e">
        <f t="shared" si="62"/>
        <v>#DIV/0!</v>
      </c>
      <c r="L902" s="157"/>
    </row>
    <row r="903" spans="1:12" ht="18.75" x14ac:dyDescent="0.3">
      <c r="A903" s="148"/>
      <c r="B903" s="149"/>
      <c r="C903" s="150" t="str">
        <f t="shared" si="61"/>
        <v/>
      </c>
      <c r="D903" s="151"/>
      <c r="E903" s="151"/>
      <c r="F903" s="149"/>
      <c r="G903" s="149"/>
      <c r="H903" s="110">
        <f t="shared" si="63"/>
        <v>0</v>
      </c>
      <c r="I903" s="183"/>
      <c r="J903" s="156"/>
      <c r="K903" s="80" t="e">
        <f t="shared" si="62"/>
        <v>#DIV/0!</v>
      </c>
      <c r="L903" s="156"/>
    </row>
    <row r="904" spans="1:12" ht="18.75" x14ac:dyDescent="0.3">
      <c r="A904" s="144"/>
      <c r="B904" s="145"/>
      <c r="C904" s="146" t="str">
        <f t="shared" si="61"/>
        <v/>
      </c>
      <c r="D904" s="147"/>
      <c r="E904" s="147"/>
      <c r="F904" s="145"/>
      <c r="G904" s="145"/>
      <c r="H904" s="94">
        <f t="shared" si="63"/>
        <v>0</v>
      </c>
      <c r="I904" s="182"/>
      <c r="J904" s="157"/>
      <c r="K904" s="79" t="e">
        <f t="shared" si="62"/>
        <v>#DIV/0!</v>
      </c>
      <c r="L904" s="157"/>
    </row>
    <row r="905" spans="1:12" ht="18.75" x14ac:dyDescent="0.3">
      <c r="A905" s="148"/>
      <c r="B905" s="149"/>
      <c r="C905" s="150" t="str">
        <f t="shared" si="61"/>
        <v/>
      </c>
      <c r="D905" s="151"/>
      <c r="E905" s="151"/>
      <c r="F905" s="149"/>
      <c r="G905" s="149"/>
      <c r="H905" s="110">
        <f t="shared" si="63"/>
        <v>0</v>
      </c>
      <c r="I905" s="183"/>
      <c r="J905" s="156"/>
      <c r="K905" s="80" t="e">
        <f t="shared" si="62"/>
        <v>#DIV/0!</v>
      </c>
      <c r="L905" s="156"/>
    </row>
    <row r="906" spans="1:12" ht="18.75" x14ac:dyDescent="0.3">
      <c r="A906" s="96"/>
      <c r="B906" s="97"/>
      <c r="C906" s="98"/>
      <c r="D906" s="99"/>
      <c r="E906" s="99"/>
      <c r="F906" s="97"/>
      <c r="G906" s="97"/>
      <c r="H906" s="97"/>
      <c r="I906" s="184"/>
      <c r="J906" s="100"/>
      <c r="K906" s="23"/>
      <c r="L906" s="21"/>
    </row>
    <row r="907" spans="1:12" ht="18.75" x14ac:dyDescent="0.3">
      <c r="A907" s="152"/>
      <c r="B907" s="153"/>
      <c r="C907" s="195" t="str">
        <f t="shared" ref="C907:C918" si="64">IF(D907="", "", D907)</f>
        <v/>
      </c>
      <c r="D907" s="154"/>
      <c r="E907" s="154"/>
      <c r="F907" s="153"/>
      <c r="G907" s="153"/>
      <c r="H907" s="101">
        <f>G907*$H$892/100000</f>
        <v>0</v>
      </c>
      <c r="I907" s="185"/>
      <c r="J907" s="155"/>
      <c r="K907" s="108" t="e">
        <f t="shared" ref="K907:K918" si="65">J907/H907</f>
        <v>#DIV/0!</v>
      </c>
      <c r="L907" s="155"/>
    </row>
    <row r="908" spans="1:12" ht="18.75" x14ac:dyDescent="0.3">
      <c r="A908" s="148"/>
      <c r="B908" s="149"/>
      <c r="C908" s="150" t="str">
        <f t="shared" si="64"/>
        <v/>
      </c>
      <c r="D908" s="151"/>
      <c r="E908" s="151"/>
      <c r="F908" s="149"/>
      <c r="G908" s="149"/>
      <c r="H908" s="110">
        <f t="shared" ref="H908:H918" si="66">G908*$H$892/100000</f>
        <v>0</v>
      </c>
      <c r="I908" s="183"/>
      <c r="J908" s="156"/>
      <c r="K908" s="80" t="e">
        <f t="shared" si="65"/>
        <v>#DIV/0!</v>
      </c>
      <c r="L908" s="156"/>
    </row>
    <row r="909" spans="1:12" ht="18.75" x14ac:dyDescent="0.3">
      <c r="A909" s="152"/>
      <c r="B909" s="153"/>
      <c r="C909" s="195" t="str">
        <f t="shared" si="64"/>
        <v/>
      </c>
      <c r="D909" s="154"/>
      <c r="E909" s="154"/>
      <c r="F909" s="153"/>
      <c r="G909" s="153"/>
      <c r="H909" s="101">
        <f t="shared" si="66"/>
        <v>0</v>
      </c>
      <c r="I909" s="185"/>
      <c r="J909" s="155"/>
      <c r="K909" s="108" t="e">
        <f t="shared" si="65"/>
        <v>#DIV/0!</v>
      </c>
      <c r="L909" s="155"/>
    </row>
    <row r="910" spans="1:12" ht="18.75" x14ac:dyDescent="0.3">
      <c r="A910" s="148"/>
      <c r="B910" s="149"/>
      <c r="C910" s="150" t="str">
        <f t="shared" si="64"/>
        <v/>
      </c>
      <c r="D910" s="151"/>
      <c r="E910" s="151"/>
      <c r="F910" s="149"/>
      <c r="G910" s="149"/>
      <c r="H910" s="110">
        <f t="shared" si="66"/>
        <v>0</v>
      </c>
      <c r="I910" s="183"/>
      <c r="J910" s="156"/>
      <c r="K910" s="80" t="e">
        <f t="shared" si="65"/>
        <v>#DIV/0!</v>
      </c>
      <c r="L910" s="156"/>
    </row>
    <row r="911" spans="1:12" ht="18.75" x14ac:dyDescent="0.3">
      <c r="A911" s="152"/>
      <c r="B911" s="153"/>
      <c r="C911" s="195" t="str">
        <f t="shared" si="64"/>
        <v/>
      </c>
      <c r="D911" s="154"/>
      <c r="E911" s="154"/>
      <c r="F911" s="153"/>
      <c r="G911" s="153"/>
      <c r="H911" s="101">
        <f t="shared" si="66"/>
        <v>0</v>
      </c>
      <c r="I911" s="185"/>
      <c r="J911" s="155"/>
      <c r="K911" s="108" t="e">
        <f t="shared" si="65"/>
        <v>#DIV/0!</v>
      </c>
      <c r="L911" s="155"/>
    </row>
    <row r="912" spans="1:12" ht="18.75" x14ac:dyDescent="0.3">
      <c r="A912" s="148"/>
      <c r="B912" s="149"/>
      <c r="C912" s="150" t="str">
        <f t="shared" si="64"/>
        <v/>
      </c>
      <c r="D912" s="151"/>
      <c r="E912" s="151"/>
      <c r="F912" s="149"/>
      <c r="G912" s="149"/>
      <c r="H912" s="110">
        <f t="shared" si="66"/>
        <v>0</v>
      </c>
      <c r="I912" s="183"/>
      <c r="J912" s="156"/>
      <c r="K912" s="80" t="e">
        <f t="shared" si="65"/>
        <v>#DIV/0!</v>
      </c>
      <c r="L912" s="156"/>
    </row>
    <row r="913" spans="1:12" ht="18.75" x14ac:dyDescent="0.3">
      <c r="A913" s="152"/>
      <c r="B913" s="153"/>
      <c r="C913" s="195" t="str">
        <f t="shared" si="64"/>
        <v/>
      </c>
      <c r="D913" s="154"/>
      <c r="E913" s="154"/>
      <c r="F913" s="153"/>
      <c r="G913" s="153"/>
      <c r="H913" s="101">
        <f t="shared" si="66"/>
        <v>0</v>
      </c>
      <c r="I913" s="185"/>
      <c r="J913" s="155"/>
      <c r="K913" s="108" t="e">
        <f t="shared" si="65"/>
        <v>#DIV/0!</v>
      </c>
      <c r="L913" s="155"/>
    </row>
    <row r="914" spans="1:12" ht="18.75" x14ac:dyDescent="0.3">
      <c r="A914" s="148"/>
      <c r="B914" s="149"/>
      <c r="C914" s="150" t="str">
        <f t="shared" si="64"/>
        <v/>
      </c>
      <c r="D914" s="151"/>
      <c r="E914" s="151"/>
      <c r="F914" s="149"/>
      <c r="G914" s="149"/>
      <c r="H914" s="110">
        <f t="shared" si="66"/>
        <v>0</v>
      </c>
      <c r="I914" s="183"/>
      <c r="J914" s="156"/>
      <c r="K914" s="80" t="e">
        <f t="shared" si="65"/>
        <v>#DIV/0!</v>
      </c>
      <c r="L914" s="156"/>
    </row>
    <row r="915" spans="1:12" ht="18.75" x14ac:dyDescent="0.3">
      <c r="A915" s="152"/>
      <c r="B915" s="153"/>
      <c r="C915" s="195" t="str">
        <f t="shared" si="64"/>
        <v/>
      </c>
      <c r="D915" s="154"/>
      <c r="E915" s="154"/>
      <c r="F915" s="153"/>
      <c r="G915" s="153"/>
      <c r="H915" s="101">
        <f t="shared" si="66"/>
        <v>0</v>
      </c>
      <c r="I915" s="185"/>
      <c r="J915" s="155"/>
      <c r="K915" s="108" t="e">
        <f t="shared" si="65"/>
        <v>#DIV/0!</v>
      </c>
      <c r="L915" s="155"/>
    </row>
    <row r="916" spans="1:12" ht="18.75" x14ac:dyDescent="0.3">
      <c r="A916" s="148"/>
      <c r="B916" s="149"/>
      <c r="C916" s="150" t="str">
        <f t="shared" si="64"/>
        <v/>
      </c>
      <c r="D916" s="151"/>
      <c r="E916" s="151"/>
      <c r="F916" s="149"/>
      <c r="G916" s="149"/>
      <c r="H916" s="110">
        <f t="shared" si="66"/>
        <v>0</v>
      </c>
      <c r="I916" s="183"/>
      <c r="J916" s="156"/>
      <c r="K916" s="80" t="e">
        <f t="shared" si="65"/>
        <v>#DIV/0!</v>
      </c>
      <c r="L916" s="156"/>
    </row>
    <row r="917" spans="1:12" ht="18.75" x14ac:dyDescent="0.3">
      <c r="A917" s="152"/>
      <c r="B917" s="153"/>
      <c r="C917" s="195" t="str">
        <f t="shared" si="64"/>
        <v/>
      </c>
      <c r="D917" s="154"/>
      <c r="E917" s="154"/>
      <c r="F917" s="153"/>
      <c r="G917" s="153"/>
      <c r="H917" s="101">
        <f t="shared" si="66"/>
        <v>0</v>
      </c>
      <c r="I917" s="185"/>
      <c r="J917" s="155"/>
      <c r="K917" s="108" t="e">
        <f t="shared" si="65"/>
        <v>#DIV/0!</v>
      </c>
      <c r="L917" s="155"/>
    </row>
    <row r="918" spans="1:12" ht="18.75" x14ac:dyDescent="0.3">
      <c r="A918" s="148"/>
      <c r="B918" s="149"/>
      <c r="C918" s="150" t="str">
        <f t="shared" si="64"/>
        <v/>
      </c>
      <c r="D918" s="151"/>
      <c r="E918" s="151"/>
      <c r="F918" s="149"/>
      <c r="G918" s="149"/>
      <c r="H918" s="110">
        <f t="shared" si="66"/>
        <v>0</v>
      </c>
      <c r="I918" s="183"/>
      <c r="J918" s="156"/>
      <c r="K918" s="80" t="e">
        <f t="shared" si="65"/>
        <v>#DIV/0!</v>
      </c>
      <c r="L918" s="156"/>
    </row>
    <row r="919" spans="1:12" ht="18.75" x14ac:dyDescent="0.3">
      <c r="A919" s="90"/>
      <c r="B919" s="90"/>
      <c r="C919" s="90"/>
      <c r="D919" s="90"/>
      <c r="E919" s="301" t="str">
        <f>IF(C892="","Year 1 Total",CONCATENATE(C892, " Total"))</f>
        <v>Year 1 Total</v>
      </c>
      <c r="F919" s="302"/>
      <c r="G919" s="91">
        <f>SUM(G894:G905)</f>
        <v>0</v>
      </c>
      <c r="H919" s="91">
        <f>SUM(H894:H905)</f>
        <v>0</v>
      </c>
      <c r="I919" s="188">
        <f>SUM(I894:I905)</f>
        <v>0</v>
      </c>
      <c r="J919" s="176">
        <f>SUM(J894:J905)</f>
        <v>0</v>
      </c>
      <c r="K919" s="92"/>
      <c r="L919" s="92">
        <f t="shared" ref="L919" si="67">SUM(L894:L905)</f>
        <v>0</v>
      </c>
    </row>
    <row r="920" spans="1:12" ht="18.75" x14ac:dyDescent="0.3">
      <c r="A920" s="90"/>
      <c r="B920" s="90"/>
      <c r="C920" s="90"/>
      <c r="D920" s="90"/>
      <c r="E920" s="301" t="str">
        <f>IF(E892="","Year 2 Total",CONCATENATE(E892, " Total"))</f>
        <v>Year 2 Total</v>
      </c>
      <c r="F920" s="302"/>
      <c r="G920" s="91">
        <f>SUM(G907:G918)</f>
        <v>0</v>
      </c>
      <c r="H920" s="91">
        <f>SUM(H907:H918)</f>
        <v>0</v>
      </c>
      <c r="I920" s="188">
        <f>SUM(I907:I918)</f>
        <v>0</v>
      </c>
      <c r="J920" s="176">
        <f>SUM(J907:J918)</f>
        <v>0</v>
      </c>
      <c r="K920" s="92"/>
      <c r="L920" s="92">
        <f t="shared" ref="L920" si="68">SUM(L907:L918)</f>
        <v>0</v>
      </c>
    </row>
    <row r="921" spans="1:12" ht="18.75" x14ac:dyDescent="0.3">
      <c r="A921" s="83"/>
      <c r="B921" s="83"/>
      <c r="C921" s="83"/>
      <c r="D921" s="83"/>
      <c r="E921" s="83"/>
      <c r="F921" s="83"/>
      <c r="G921" s="83"/>
      <c r="I921" s="298" t="str">
        <f>IF(C892="", "Year 1 Average",CONCATENATE(C892, " Average"))</f>
        <v>Year 1 Average</v>
      </c>
      <c r="J921" s="299"/>
      <c r="K921" s="109" t="e">
        <f>AVERAGE(K894:K905)</f>
        <v>#DIV/0!</v>
      </c>
    </row>
    <row r="922" spans="1:12" ht="18.75" x14ac:dyDescent="0.3">
      <c r="A922" s="83"/>
      <c r="B922" s="83"/>
      <c r="C922" s="83"/>
      <c r="G922" s="83"/>
      <c r="I922" s="298" t="str">
        <f>IF(E892="", "Year 2 Average",CONCATENATE(E892, " Average"))</f>
        <v>Year 2 Average</v>
      </c>
      <c r="J922" s="299"/>
      <c r="K922" s="92" t="e">
        <f>AVERAGE(K907:K918)</f>
        <v>#DIV/0!</v>
      </c>
    </row>
    <row r="984" spans="1:12" ht="19.5" x14ac:dyDescent="0.3">
      <c r="A984" s="84" t="str">
        <f>A62</f>
        <v>Enter Building Name Above</v>
      </c>
      <c r="B984" s="85"/>
    </row>
    <row r="985" spans="1:12" ht="20.25" thickBot="1" x14ac:dyDescent="0.35">
      <c r="A985" s="85"/>
      <c r="B985" s="85"/>
    </row>
    <row r="986" spans="1:12" ht="20.25" thickBot="1" x14ac:dyDescent="0.35">
      <c r="A986" s="84" t="s">
        <v>173</v>
      </c>
      <c r="B986" s="199" t="s">
        <v>200</v>
      </c>
      <c r="C986" s="201"/>
      <c r="D986" s="200" t="s">
        <v>201</v>
      </c>
      <c r="E986" s="202"/>
      <c r="G986" s="118" t="s">
        <v>172</v>
      </c>
      <c r="H986" s="140">
        <v>1</v>
      </c>
    </row>
    <row r="987" spans="1:12" ht="18.75" x14ac:dyDescent="0.3">
      <c r="A987" s="86" t="s">
        <v>1</v>
      </c>
      <c r="B987" s="86" t="s">
        <v>7</v>
      </c>
      <c r="C987" s="86" t="s">
        <v>2</v>
      </c>
      <c r="D987" s="86" t="s">
        <v>3</v>
      </c>
      <c r="E987" s="86" t="s">
        <v>4</v>
      </c>
      <c r="F987" s="86" t="s">
        <v>5</v>
      </c>
      <c r="G987" s="86" t="s">
        <v>170</v>
      </c>
      <c r="H987" s="128" t="s">
        <v>12</v>
      </c>
      <c r="I987" s="86" t="s">
        <v>160</v>
      </c>
      <c r="J987" s="87" t="s">
        <v>174</v>
      </c>
      <c r="K987" s="86" t="s">
        <v>13</v>
      </c>
      <c r="L987" s="86" t="s">
        <v>151</v>
      </c>
    </row>
    <row r="988" spans="1:12" ht="18.75" x14ac:dyDescent="0.3">
      <c r="A988" s="144"/>
      <c r="B988" s="145"/>
      <c r="C988" s="146" t="str">
        <f t="shared" ref="C988:C999" si="69">IF(D988="", "", D988)</f>
        <v/>
      </c>
      <c r="D988" s="147"/>
      <c r="E988" s="147"/>
      <c r="F988" s="145"/>
      <c r="G988" s="145"/>
      <c r="H988" s="94">
        <f t="shared" ref="H988:H999" si="70">G988*$H$986/100000</f>
        <v>0</v>
      </c>
      <c r="I988" s="182"/>
      <c r="J988" s="157"/>
      <c r="K988" s="79" t="e">
        <f t="shared" ref="K988:K999" si="71">J988/H988</f>
        <v>#DIV/0!</v>
      </c>
      <c r="L988" s="157"/>
    </row>
    <row r="989" spans="1:12" ht="18.75" x14ac:dyDescent="0.3">
      <c r="A989" s="148"/>
      <c r="B989" s="149"/>
      <c r="C989" s="150" t="str">
        <f t="shared" si="69"/>
        <v/>
      </c>
      <c r="D989" s="151"/>
      <c r="E989" s="151"/>
      <c r="F989" s="149"/>
      <c r="G989" s="149"/>
      <c r="H989" s="110">
        <f t="shared" si="70"/>
        <v>0</v>
      </c>
      <c r="I989" s="183"/>
      <c r="J989" s="156"/>
      <c r="K989" s="80" t="e">
        <f t="shared" si="71"/>
        <v>#DIV/0!</v>
      </c>
      <c r="L989" s="156"/>
    </row>
    <row r="990" spans="1:12" ht="18.75" x14ac:dyDescent="0.3">
      <c r="A990" s="144"/>
      <c r="B990" s="145"/>
      <c r="C990" s="146" t="str">
        <f t="shared" si="69"/>
        <v/>
      </c>
      <c r="D990" s="147"/>
      <c r="E990" s="147"/>
      <c r="F990" s="145"/>
      <c r="G990" s="145"/>
      <c r="H990" s="94">
        <f t="shared" si="70"/>
        <v>0</v>
      </c>
      <c r="I990" s="182"/>
      <c r="J990" s="157"/>
      <c r="K990" s="79" t="e">
        <f t="shared" si="71"/>
        <v>#DIV/0!</v>
      </c>
      <c r="L990" s="157"/>
    </row>
    <row r="991" spans="1:12" ht="18.75" x14ac:dyDescent="0.3">
      <c r="A991" s="148"/>
      <c r="B991" s="149"/>
      <c r="C991" s="150" t="str">
        <f t="shared" si="69"/>
        <v/>
      </c>
      <c r="D991" s="151"/>
      <c r="E991" s="151"/>
      <c r="F991" s="149"/>
      <c r="G991" s="149"/>
      <c r="H991" s="110">
        <f t="shared" si="70"/>
        <v>0</v>
      </c>
      <c r="I991" s="183"/>
      <c r="J991" s="156"/>
      <c r="K991" s="80" t="e">
        <f t="shared" si="71"/>
        <v>#DIV/0!</v>
      </c>
      <c r="L991" s="156"/>
    </row>
    <row r="992" spans="1:12" ht="18.75" x14ac:dyDescent="0.3">
      <c r="A992" s="144"/>
      <c r="B992" s="145"/>
      <c r="C992" s="146" t="str">
        <f t="shared" si="69"/>
        <v/>
      </c>
      <c r="D992" s="147"/>
      <c r="E992" s="147"/>
      <c r="F992" s="145"/>
      <c r="G992" s="145"/>
      <c r="H992" s="94">
        <f t="shared" si="70"/>
        <v>0</v>
      </c>
      <c r="I992" s="182"/>
      <c r="J992" s="157"/>
      <c r="K992" s="79" t="e">
        <f t="shared" si="71"/>
        <v>#DIV/0!</v>
      </c>
      <c r="L992" s="157"/>
    </row>
    <row r="993" spans="1:12" ht="18.75" x14ac:dyDescent="0.3">
      <c r="A993" s="148"/>
      <c r="B993" s="149"/>
      <c r="C993" s="150" t="str">
        <f t="shared" si="69"/>
        <v/>
      </c>
      <c r="D993" s="151"/>
      <c r="E993" s="151"/>
      <c r="F993" s="149"/>
      <c r="G993" s="149"/>
      <c r="H993" s="110">
        <f t="shared" si="70"/>
        <v>0</v>
      </c>
      <c r="I993" s="183"/>
      <c r="J993" s="156"/>
      <c r="K993" s="80" t="e">
        <f t="shared" si="71"/>
        <v>#DIV/0!</v>
      </c>
      <c r="L993" s="156"/>
    </row>
    <row r="994" spans="1:12" ht="18.75" x14ac:dyDescent="0.3">
      <c r="A994" s="144"/>
      <c r="B994" s="145"/>
      <c r="C994" s="146" t="str">
        <f t="shared" si="69"/>
        <v/>
      </c>
      <c r="D994" s="147"/>
      <c r="E994" s="147"/>
      <c r="F994" s="145"/>
      <c r="G994" s="145"/>
      <c r="H994" s="94">
        <f t="shared" si="70"/>
        <v>0</v>
      </c>
      <c r="I994" s="182"/>
      <c r="J994" s="157"/>
      <c r="K994" s="79" t="e">
        <f t="shared" si="71"/>
        <v>#DIV/0!</v>
      </c>
      <c r="L994" s="157"/>
    </row>
    <row r="995" spans="1:12" ht="18.75" x14ac:dyDescent="0.3">
      <c r="A995" s="148"/>
      <c r="B995" s="149"/>
      <c r="C995" s="150" t="str">
        <f t="shared" si="69"/>
        <v/>
      </c>
      <c r="D995" s="151"/>
      <c r="E995" s="151"/>
      <c r="F995" s="149"/>
      <c r="G995" s="149"/>
      <c r="H995" s="110">
        <f t="shared" si="70"/>
        <v>0</v>
      </c>
      <c r="I995" s="183"/>
      <c r="J995" s="156"/>
      <c r="K995" s="80" t="e">
        <f t="shared" si="71"/>
        <v>#DIV/0!</v>
      </c>
      <c r="L995" s="156"/>
    </row>
    <row r="996" spans="1:12" ht="18.75" x14ac:dyDescent="0.3">
      <c r="A996" s="144"/>
      <c r="B996" s="145"/>
      <c r="C996" s="146" t="str">
        <f t="shared" si="69"/>
        <v/>
      </c>
      <c r="D996" s="147"/>
      <c r="E996" s="147"/>
      <c r="F996" s="145"/>
      <c r="G996" s="145"/>
      <c r="H996" s="94">
        <f t="shared" si="70"/>
        <v>0</v>
      </c>
      <c r="I996" s="182"/>
      <c r="J996" s="157"/>
      <c r="K996" s="79" t="e">
        <f t="shared" si="71"/>
        <v>#DIV/0!</v>
      </c>
      <c r="L996" s="157"/>
    </row>
    <row r="997" spans="1:12" ht="18.75" x14ac:dyDescent="0.3">
      <c r="A997" s="148"/>
      <c r="B997" s="149"/>
      <c r="C997" s="150" t="str">
        <f t="shared" si="69"/>
        <v/>
      </c>
      <c r="D997" s="151"/>
      <c r="E997" s="151"/>
      <c r="F997" s="149"/>
      <c r="G997" s="149"/>
      <c r="H997" s="110">
        <f t="shared" si="70"/>
        <v>0</v>
      </c>
      <c r="I997" s="183"/>
      <c r="J997" s="156"/>
      <c r="K997" s="80" t="e">
        <f t="shared" si="71"/>
        <v>#DIV/0!</v>
      </c>
      <c r="L997" s="156"/>
    </row>
    <row r="998" spans="1:12" ht="18.75" x14ac:dyDescent="0.3">
      <c r="A998" s="144"/>
      <c r="B998" s="145"/>
      <c r="C998" s="146" t="str">
        <f t="shared" si="69"/>
        <v/>
      </c>
      <c r="D998" s="147"/>
      <c r="E998" s="147"/>
      <c r="F998" s="145"/>
      <c r="G998" s="145"/>
      <c r="H998" s="94">
        <f t="shared" si="70"/>
        <v>0</v>
      </c>
      <c r="I998" s="182"/>
      <c r="J998" s="157"/>
      <c r="K998" s="79" t="e">
        <f t="shared" si="71"/>
        <v>#DIV/0!</v>
      </c>
      <c r="L998" s="157"/>
    </row>
    <row r="999" spans="1:12" ht="18.75" x14ac:dyDescent="0.3">
      <c r="A999" s="148"/>
      <c r="B999" s="149"/>
      <c r="C999" s="150" t="str">
        <f t="shared" si="69"/>
        <v/>
      </c>
      <c r="D999" s="151"/>
      <c r="E999" s="151"/>
      <c r="F999" s="149"/>
      <c r="G999" s="149"/>
      <c r="H999" s="110">
        <f t="shared" si="70"/>
        <v>0</v>
      </c>
      <c r="I999" s="183"/>
      <c r="J999" s="156"/>
      <c r="K999" s="80" t="e">
        <f t="shared" si="71"/>
        <v>#DIV/0!</v>
      </c>
      <c r="L999" s="156"/>
    </row>
    <row r="1000" spans="1:12" ht="18.75" x14ac:dyDescent="0.3">
      <c r="A1000" s="96"/>
      <c r="B1000" s="97"/>
      <c r="C1000" s="98"/>
      <c r="D1000" s="99"/>
      <c r="E1000" s="99"/>
      <c r="F1000" s="97"/>
      <c r="G1000" s="97"/>
      <c r="H1000" s="97"/>
      <c r="I1000" s="184"/>
      <c r="J1000" s="100"/>
      <c r="K1000" s="23"/>
      <c r="L1000" s="21"/>
    </row>
    <row r="1001" spans="1:12" ht="18.75" x14ac:dyDescent="0.3">
      <c r="A1001" s="152"/>
      <c r="B1001" s="153"/>
      <c r="C1001" s="195" t="str">
        <f t="shared" ref="C1001:C1012" si="72">IF(D1001="", "", D1001)</f>
        <v/>
      </c>
      <c r="D1001" s="154"/>
      <c r="E1001" s="154"/>
      <c r="F1001" s="153"/>
      <c r="G1001" s="153"/>
      <c r="H1001" s="101">
        <f t="shared" ref="H1001:H1012" si="73">G1001*$H$986/100000</f>
        <v>0</v>
      </c>
      <c r="I1001" s="185"/>
      <c r="J1001" s="155"/>
      <c r="K1001" s="108" t="e">
        <f t="shared" ref="K1001:K1012" si="74">J1001/H1001</f>
        <v>#DIV/0!</v>
      </c>
      <c r="L1001" s="155"/>
    </row>
    <row r="1002" spans="1:12" ht="18.75" x14ac:dyDescent="0.3">
      <c r="A1002" s="148"/>
      <c r="B1002" s="149"/>
      <c r="C1002" s="150" t="str">
        <f t="shared" si="72"/>
        <v/>
      </c>
      <c r="D1002" s="151"/>
      <c r="E1002" s="151"/>
      <c r="F1002" s="149"/>
      <c r="G1002" s="149"/>
      <c r="H1002" s="110">
        <f t="shared" si="73"/>
        <v>0</v>
      </c>
      <c r="I1002" s="183"/>
      <c r="J1002" s="156"/>
      <c r="K1002" s="80" t="e">
        <f t="shared" si="74"/>
        <v>#DIV/0!</v>
      </c>
      <c r="L1002" s="156"/>
    </row>
    <row r="1003" spans="1:12" ht="18.75" x14ac:dyDescent="0.3">
      <c r="A1003" s="152"/>
      <c r="B1003" s="153"/>
      <c r="C1003" s="195" t="str">
        <f t="shared" si="72"/>
        <v/>
      </c>
      <c r="D1003" s="154"/>
      <c r="E1003" s="154"/>
      <c r="F1003" s="153"/>
      <c r="G1003" s="153"/>
      <c r="H1003" s="101">
        <f t="shared" si="73"/>
        <v>0</v>
      </c>
      <c r="I1003" s="185"/>
      <c r="J1003" s="155"/>
      <c r="K1003" s="108" t="e">
        <f t="shared" si="74"/>
        <v>#DIV/0!</v>
      </c>
      <c r="L1003" s="155"/>
    </row>
    <row r="1004" spans="1:12" ht="18.75" x14ac:dyDescent="0.3">
      <c r="A1004" s="148"/>
      <c r="B1004" s="149"/>
      <c r="C1004" s="150" t="str">
        <f t="shared" si="72"/>
        <v/>
      </c>
      <c r="D1004" s="151"/>
      <c r="E1004" s="151"/>
      <c r="F1004" s="149"/>
      <c r="G1004" s="149"/>
      <c r="H1004" s="110">
        <f t="shared" si="73"/>
        <v>0</v>
      </c>
      <c r="I1004" s="183"/>
      <c r="J1004" s="156"/>
      <c r="K1004" s="80" t="e">
        <f t="shared" si="74"/>
        <v>#DIV/0!</v>
      </c>
      <c r="L1004" s="156"/>
    </row>
    <row r="1005" spans="1:12" ht="18.75" x14ac:dyDescent="0.3">
      <c r="A1005" s="152"/>
      <c r="B1005" s="153"/>
      <c r="C1005" s="195" t="str">
        <f t="shared" si="72"/>
        <v/>
      </c>
      <c r="D1005" s="154"/>
      <c r="E1005" s="154"/>
      <c r="F1005" s="153"/>
      <c r="G1005" s="153"/>
      <c r="H1005" s="101">
        <f t="shared" si="73"/>
        <v>0</v>
      </c>
      <c r="I1005" s="185"/>
      <c r="J1005" s="155"/>
      <c r="K1005" s="108" t="e">
        <f t="shared" si="74"/>
        <v>#DIV/0!</v>
      </c>
      <c r="L1005" s="155"/>
    </row>
    <row r="1006" spans="1:12" ht="18.75" x14ac:dyDescent="0.3">
      <c r="A1006" s="148"/>
      <c r="B1006" s="149"/>
      <c r="C1006" s="150" t="str">
        <f t="shared" si="72"/>
        <v/>
      </c>
      <c r="D1006" s="151"/>
      <c r="E1006" s="151"/>
      <c r="F1006" s="149"/>
      <c r="G1006" s="149"/>
      <c r="H1006" s="110">
        <f t="shared" si="73"/>
        <v>0</v>
      </c>
      <c r="I1006" s="183"/>
      <c r="J1006" s="156"/>
      <c r="K1006" s="80" t="e">
        <f t="shared" si="74"/>
        <v>#DIV/0!</v>
      </c>
      <c r="L1006" s="156"/>
    </row>
    <row r="1007" spans="1:12" ht="18.75" x14ac:dyDescent="0.3">
      <c r="A1007" s="152"/>
      <c r="B1007" s="153"/>
      <c r="C1007" s="195" t="str">
        <f t="shared" si="72"/>
        <v/>
      </c>
      <c r="D1007" s="154"/>
      <c r="E1007" s="154"/>
      <c r="F1007" s="153"/>
      <c r="G1007" s="153"/>
      <c r="H1007" s="101">
        <f t="shared" si="73"/>
        <v>0</v>
      </c>
      <c r="I1007" s="185"/>
      <c r="J1007" s="155"/>
      <c r="K1007" s="108" t="e">
        <f t="shared" si="74"/>
        <v>#DIV/0!</v>
      </c>
      <c r="L1007" s="155"/>
    </row>
    <row r="1008" spans="1:12" ht="18.75" x14ac:dyDescent="0.3">
      <c r="A1008" s="148"/>
      <c r="B1008" s="149"/>
      <c r="C1008" s="150" t="str">
        <f t="shared" si="72"/>
        <v/>
      </c>
      <c r="D1008" s="151"/>
      <c r="E1008" s="151"/>
      <c r="F1008" s="149"/>
      <c r="G1008" s="149"/>
      <c r="H1008" s="110">
        <f t="shared" si="73"/>
        <v>0</v>
      </c>
      <c r="I1008" s="183"/>
      <c r="J1008" s="156"/>
      <c r="K1008" s="80" t="e">
        <f t="shared" si="74"/>
        <v>#DIV/0!</v>
      </c>
      <c r="L1008" s="156"/>
    </row>
    <row r="1009" spans="1:12" ht="18.75" x14ac:dyDescent="0.3">
      <c r="A1009" s="152"/>
      <c r="B1009" s="153"/>
      <c r="C1009" s="195" t="str">
        <f t="shared" si="72"/>
        <v/>
      </c>
      <c r="D1009" s="154"/>
      <c r="E1009" s="154"/>
      <c r="F1009" s="153"/>
      <c r="G1009" s="153"/>
      <c r="H1009" s="101">
        <f t="shared" si="73"/>
        <v>0</v>
      </c>
      <c r="I1009" s="185"/>
      <c r="J1009" s="155"/>
      <c r="K1009" s="108" t="e">
        <f t="shared" si="74"/>
        <v>#DIV/0!</v>
      </c>
      <c r="L1009" s="155"/>
    </row>
    <row r="1010" spans="1:12" ht="18.75" x14ac:dyDescent="0.3">
      <c r="A1010" s="148"/>
      <c r="B1010" s="149"/>
      <c r="C1010" s="150" t="str">
        <f t="shared" si="72"/>
        <v/>
      </c>
      <c r="D1010" s="151"/>
      <c r="E1010" s="151"/>
      <c r="F1010" s="149"/>
      <c r="G1010" s="149"/>
      <c r="H1010" s="110">
        <f t="shared" si="73"/>
        <v>0</v>
      </c>
      <c r="I1010" s="183"/>
      <c r="J1010" s="156"/>
      <c r="K1010" s="80" t="e">
        <f t="shared" si="74"/>
        <v>#DIV/0!</v>
      </c>
      <c r="L1010" s="156"/>
    </row>
    <row r="1011" spans="1:12" ht="18.75" x14ac:dyDescent="0.3">
      <c r="A1011" s="152"/>
      <c r="B1011" s="153"/>
      <c r="C1011" s="195" t="str">
        <f t="shared" si="72"/>
        <v/>
      </c>
      <c r="D1011" s="154"/>
      <c r="E1011" s="154"/>
      <c r="F1011" s="153"/>
      <c r="G1011" s="153"/>
      <c r="H1011" s="101">
        <f t="shared" si="73"/>
        <v>0</v>
      </c>
      <c r="I1011" s="185"/>
      <c r="J1011" s="155"/>
      <c r="K1011" s="108" t="e">
        <f t="shared" si="74"/>
        <v>#DIV/0!</v>
      </c>
      <c r="L1011" s="155"/>
    </row>
    <row r="1012" spans="1:12" ht="18.75" x14ac:dyDescent="0.3">
      <c r="A1012" s="148"/>
      <c r="B1012" s="149"/>
      <c r="C1012" s="150" t="str">
        <f t="shared" si="72"/>
        <v/>
      </c>
      <c r="D1012" s="151"/>
      <c r="E1012" s="151"/>
      <c r="F1012" s="149"/>
      <c r="G1012" s="149"/>
      <c r="H1012" s="110">
        <f t="shared" si="73"/>
        <v>0</v>
      </c>
      <c r="I1012" s="183"/>
      <c r="J1012" s="156"/>
      <c r="K1012" s="80" t="e">
        <f t="shared" si="74"/>
        <v>#DIV/0!</v>
      </c>
      <c r="L1012" s="156"/>
    </row>
    <row r="1013" spans="1:12" ht="18.75" x14ac:dyDescent="0.3">
      <c r="A1013" s="90"/>
      <c r="B1013" s="90"/>
      <c r="C1013" s="90"/>
      <c r="D1013" s="90"/>
      <c r="E1013" s="301" t="str">
        <f>IF(C892="","Year 1 Total",CONCATENATE(C892, " Total"))</f>
        <v>Year 1 Total</v>
      </c>
      <c r="F1013" s="302"/>
      <c r="G1013" s="91">
        <f>SUM(G988:G999)</f>
        <v>0</v>
      </c>
      <c r="H1013" s="91">
        <f>SUM(H988:H999)</f>
        <v>0</v>
      </c>
      <c r="I1013" s="188">
        <f>SUM(I988:I999)</f>
        <v>0</v>
      </c>
      <c r="J1013" s="176">
        <f>SUM(J988:J999)</f>
        <v>0</v>
      </c>
      <c r="K1013" s="92"/>
      <c r="L1013" s="92">
        <f t="shared" ref="L1013" si="75">SUM(L988:L999)</f>
        <v>0</v>
      </c>
    </row>
    <row r="1014" spans="1:12" ht="18.75" x14ac:dyDescent="0.3">
      <c r="A1014" s="90"/>
      <c r="B1014" s="90"/>
      <c r="C1014" s="90"/>
      <c r="D1014" s="90"/>
      <c r="E1014" s="301" t="str">
        <f>IF(E986="","Year 2 Total",CONCATENATE(E986, " Total"))</f>
        <v>Year 2 Total</v>
      </c>
      <c r="F1014" s="302"/>
      <c r="G1014" s="91">
        <f>SUM(G1001:G1012)</f>
        <v>0</v>
      </c>
      <c r="H1014" s="91">
        <f>SUM(H1001:H1012)</f>
        <v>0</v>
      </c>
      <c r="I1014" s="188">
        <f>SUM(I1001:I1012)</f>
        <v>0</v>
      </c>
      <c r="J1014" s="176">
        <f>SUM(J1001:J1012)</f>
        <v>0</v>
      </c>
      <c r="K1014" s="92"/>
      <c r="L1014" s="92">
        <f t="shared" ref="L1014" si="76">SUM(L1001:L1012)</f>
        <v>0</v>
      </c>
    </row>
    <row r="1015" spans="1:12" ht="18.75" x14ac:dyDescent="0.3">
      <c r="A1015" s="83"/>
      <c r="B1015" s="83"/>
      <c r="C1015" s="83"/>
      <c r="D1015" s="83"/>
      <c r="E1015" s="83"/>
      <c r="F1015" s="83"/>
      <c r="G1015" s="83"/>
      <c r="I1015" s="298" t="str">
        <f>IF(C986="", "Year 1 Average",CONCATENATE(C986, " Average"))</f>
        <v>Year 1 Average</v>
      </c>
      <c r="J1015" s="299"/>
      <c r="K1015" s="109" t="e">
        <f>AVERAGE(K988:K999)</f>
        <v>#DIV/0!</v>
      </c>
    </row>
    <row r="1016" spans="1:12" ht="18.75" x14ac:dyDescent="0.3">
      <c r="A1016" s="83"/>
      <c r="B1016" s="83"/>
      <c r="C1016" s="83"/>
      <c r="G1016" s="83"/>
      <c r="I1016" s="298" t="str">
        <f>IF(E986="", "Year 2 Average",CONCATENATE(E986, " Average"))</f>
        <v>Year 2 Average</v>
      </c>
      <c r="J1016" s="299"/>
      <c r="K1016" s="92" t="e">
        <f>AVERAGE(K1001:K1012)</f>
        <v>#DIV/0!</v>
      </c>
    </row>
    <row r="1017" spans="1:12" x14ac:dyDescent="0.25">
      <c r="A1017" s="121"/>
      <c r="B1017" s="121"/>
      <c r="C1017" s="121"/>
      <c r="D1017" s="121"/>
      <c r="E1017" s="121"/>
      <c r="F1017" s="121"/>
      <c r="G1017" s="121"/>
      <c r="H1017" s="121"/>
      <c r="I1017" s="122"/>
      <c r="J1017" s="121"/>
      <c r="K1017" s="121"/>
      <c r="L1017" s="121"/>
    </row>
    <row r="1018" spans="1:12" x14ac:dyDescent="0.25">
      <c r="A1018" s="119"/>
      <c r="B1018" s="119"/>
      <c r="C1018" s="119"/>
      <c r="D1018" s="119"/>
      <c r="E1018" s="119"/>
      <c r="F1018" s="119"/>
      <c r="G1018" s="119"/>
      <c r="H1018" s="119"/>
      <c r="I1018" s="120"/>
      <c r="J1018" s="119"/>
      <c r="K1018" s="119"/>
      <c r="L1018" s="119"/>
    </row>
  </sheetData>
  <sheetProtection password="C893" sheet="1" objects="1" scenarios="1"/>
  <dataConsolidate/>
  <mergeCells count="101">
    <mergeCell ref="E1014:F1014"/>
    <mergeCell ref="I1015:J1015"/>
    <mergeCell ref="I1016:J1016"/>
    <mergeCell ref="I828:J828"/>
    <mergeCell ref="E919:F919"/>
    <mergeCell ref="E920:F920"/>
    <mergeCell ref="I921:J921"/>
    <mergeCell ref="I922:J922"/>
    <mergeCell ref="E1013:F1013"/>
    <mergeCell ref="E732:F732"/>
    <mergeCell ref="I733:J733"/>
    <mergeCell ref="I734:J734"/>
    <mergeCell ref="E825:F825"/>
    <mergeCell ref="E826:F826"/>
    <mergeCell ref="I827:J827"/>
    <mergeCell ref="I546:J546"/>
    <mergeCell ref="E637:F637"/>
    <mergeCell ref="E638:F638"/>
    <mergeCell ref="I639:J639"/>
    <mergeCell ref="I640:J640"/>
    <mergeCell ref="E731:F731"/>
    <mergeCell ref="E449:F449"/>
    <mergeCell ref="I450:J450"/>
    <mergeCell ref="I451:J451"/>
    <mergeCell ref="E543:F543"/>
    <mergeCell ref="E544:F544"/>
    <mergeCell ref="I545:J545"/>
    <mergeCell ref="I278:J278"/>
    <mergeCell ref="E355:F355"/>
    <mergeCell ref="E356:F356"/>
    <mergeCell ref="I357:J357"/>
    <mergeCell ref="I358:J358"/>
    <mergeCell ref="E448:F448"/>
    <mergeCell ref="E195:F195"/>
    <mergeCell ref="I196:J196"/>
    <mergeCell ref="I197:J197"/>
    <mergeCell ref="E275:F275"/>
    <mergeCell ref="E276:F276"/>
    <mergeCell ref="I277:J277"/>
    <mergeCell ref="A100:C100"/>
    <mergeCell ref="A133:B133"/>
    <mergeCell ref="A134:B134"/>
    <mergeCell ref="A135:C135"/>
    <mergeCell ref="A147:C147"/>
    <mergeCell ref="E194:F194"/>
    <mergeCell ref="B53:F53"/>
    <mergeCell ref="A56:F59"/>
    <mergeCell ref="A62:F62"/>
    <mergeCell ref="A86:B86"/>
    <mergeCell ref="A87:B87"/>
    <mergeCell ref="A88:C88"/>
    <mergeCell ref="B35:F35"/>
    <mergeCell ref="B36:F36"/>
    <mergeCell ref="B37:F37"/>
    <mergeCell ref="A40:F44"/>
    <mergeCell ref="A47:F47"/>
    <mergeCell ref="A48:F48"/>
    <mergeCell ref="B29:F29"/>
    <mergeCell ref="B30:F30"/>
    <mergeCell ref="B31:F31"/>
    <mergeCell ref="B32:F32"/>
    <mergeCell ref="B33:F33"/>
    <mergeCell ref="B34:F34"/>
    <mergeCell ref="A15:B15"/>
    <mergeCell ref="C15:D15"/>
    <mergeCell ref="C16:F16"/>
    <mergeCell ref="A17:A18"/>
    <mergeCell ref="A21:B21"/>
    <mergeCell ref="A22:F26"/>
    <mergeCell ref="A11:F11"/>
    <mergeCell ref="D12:E12"/>
    <mergeCell ref="D13:E13"/>
    <mergeCell ref="A14:B14"/>
    <mergeCell ref="C14:D14"/>
    <mergeCell ref="G14:H14"/>
    <mergeCell ref="A9:B9"/>
    <mergeCell ref="C9:D9"/>
    <mergeCell ref="E9:F9"/>
    <mergeCell ref="A10:B10"/>
    <mergeCell ref="C10:D10"/>
    <mergeCell ref="E10:F10"/>
    <mergeCell ref="A8:B8"/>
    <mergeCell ref="C8:D8"/>
    <mergeCell ref="E8:F8"/>
    <mergeCell ref="A5:B5"/>
    <mergeCell ref="C5:D5"/>
    <mergeCell ref="E5:F5"/>
    <mergeCell ref="A6:B6"/>
    <mergeCell ref="C6:D6"/>
    <mergeCell ref="E6:F6"/>
    <mergeCell ref="A1:F1"/>
    <mergeCell ref="A2:F2"/>
    <mergeCell ref="A3:B3"/>
    <mergeCell ref="C3:D3"/>
    <mergeCell ref="E3:F3"/>
    <mergeCell ref="A4:B4"/>
    <mergeCell ref="C4:D4"/>
    <mergeCell ref="E4:F4"/>
    <mergeCell ref="A7:B7"/>
    <mergeCell ref="C7:D7"/>
    <mergeCell ref="E7:F7"/>
  </mergeCells>
  <conditionalFormatting sqref="A8:B8 B18:E18 C4:D4 C6:D6 C19:E19">
    <cfRule type="cellIs" dxfId="69" priority="35" operator="notEqual">
      <formula>""</formula>
    </cfRule>
  </conditionalFormatting>
  <conditionalFormatting sqref="B33:F37">
    <cfRule type="cellIs" dxfId="68" priority="34" operator="notEqual">
      <formula>""</formula>
    </cfRule>
  </conditionalFormatting>
  <conditionalFormatting sqref="B53:F53 C52:F52">
    <cfRule type="cellIs" dxfId="67" priority="33" operator="notEqual">
      <formula>""</formula>
    </cfRule>
  </conditionalFormatting>
  <conditionalFormatting sqref="H167">
    <cfRule type="cellIs" dxfId="66" priority="32" operator="notEqual">
      <formula>""</formula>
    </cfRule>
  </conditionalFormatting>
  <conditionalFormatting sqref="H248">
    <cfRule type="cellIs" dxfId="65" priority="31" operator="notEqual">
      <formula>""</formula>
    </cfRule>
  </conditionalFormatting>
  <conditionalFormatting sqref="H328">
    <cfRule type="cellIs" dxfId="64" priority="30" operator="notEqual">
      <formula>""</formula>
    </cfRule>
  </conditionalFormatting>
  <conditionalFormatting sqref="H421">
    <cfRule type="cellIs" dxfId="63" priority="29" operator="notEqual">
      <formula>""</formula>
    </cfRule>
  </conditionalFormatting>
  <conditionalFormatting sqref="H516">
    <cfRule type="cellIs" dxfId="62" priority="28" operator="notEqual">
      <formula>""</formula>
    </cfRule>
  </conditionalFormatting>
  <conditionalFormatting sqref="H704">
    <cfRule type="cellIs" dxfId="61" priority="27" operator="notEqual">
      <formula>""</formula>
    </cfRule>
  </conditionalFormatting>
  <conditionalFormatting sqref="H798">
    <cfRule type="cellIs" dxfId="60" priority="26" operator="notEqual">
      <formula>""</formula>
    </cfRule>
  </conditionalFormatting>
  <conditionalFormatting sqref="H892">
    <cfRule type="cellIs" dxfId="59" priority="25" operator="notEqual">
      <formula>""</formula>
    </cfRule>
  </conditionalFormatting>
  <conditionalFormatting sqref="H986">
    <cfRule type="cellIs" dxfId="58" priority="24" operator="notEqual">
      <formula>""</formula>
    </cfRule>
  </conditionalFormatting>
  <conditionalFormatting sqref="H610">
    <cfRule type="cellIs" dxfId="57" priority="23" operator="notEqual">
      <formula>""</formula>
    </cfRule>
  </conditionalFormatting>
  <conditionalFormatting sqref="A4:B4">
    <cfRule type="cellIs" dxfId="56" priority="22" operator="notEqual">
      <formula>""</formula>
    </cfRule>
  </conditionalFormatting>
  <conditionalFormatting sqref="E4:F4">
    <cfRule type="cellIs" dxfId="55" priority="3" operator="equal">
      <formula>""</formula>
    </cfRule>
    <cfRule type="cellIs" dxfId="54" priority="4" operator="lessThanOrEqual">
      <formula>35431</formula>
    </cfRule>
    <cfRule type="cellIs" dxfId="53" priority="21" operator="notEqual">
      <formula>""</formula>
    </cfRule>
  </conditionalFormatting>
  <conditionalFormatting sqref="A6:B6">
    <cfRule type="cellIs" dxfId="52" priority="20" operator="notEqual">
      <formula>""</formula>
    </cfRule>
  </conditionalFormatting>
  <conditionalFormatting sqref="E6:F6">
    <cfRule type="cellIs" dxfId="51" priority="19" operator="notEqual">
      <formula>""</formula>
    </cfRule>
  </conditionalFormatting>
  <conditionalFormatting sqref="C8:D8">
    <cfRule type="cellIs" dxfId="50" priority="18" operator="notEqual">
      <formula>""</formula>
    </cfRule>
  </conditionalFormatting>
  <conditionalFormatting sqref="E8:F8">
    <cfRule type="cellIs" dxfId="49" priority="1" operator="equal">
      <formula>""</formula>
    </cfRule>
    <cfRule type="cellIs" dxfId="48" priority="2" operator="greaterThan">
      <formula>1839</formula>
    </cfRule>
    <cfRule type="cellIs" dxfId="47" priority="17" operator="lessThan">
      <formula>1840</formula>
    </cfRule>
  </conditionalFormatting>
  <conditionalFormatting sqref="A13:F13">
    <cfRule type="cellIs" dxfId="46" priority="16" operator="notEqual">
      <formula>""</formula>
    </cfRule>
  </conditionalFormatting>
  <conditionalFormatting sqref="A15:F15">
    <cfRule type="cellIs" dxfId="45" priority="15" operator="notEqual">
      <formula>""</formula>
    </cfRule>
  </conditionalFormatting>
  <conditionalFormatting sqref="B19">
    <cfRule type="cellIs" dxfId="44" priority="14" operator="notEqual">
      <formula>""</formula>
    </cfRule>
  </conditionalFormatting>
  <conditionalFormatting sqref="A30:F30 B31:F32">
    <cfRule type="cellIs" dxfId="43" priority="13" operator="notEqual">
      <formula>""</formula>
    </cfRule>
  </conditionalFormatting>
  <conditionalFormatting sqref="A52:B52">
    <cfRule type="cellIs" dxfId="42" priority="12" operator="notEqual">
      <formula>""</formula>
    </cfRule>
  </conditionalFormatting>
  <conditionalFormatting sqref="A10:B10">
    <cfRule type="cellIs" dxfId="41" priority="11" operator="notEqual">
      <formula>""</formula>
    </cfRule>
  </conditionalFormatting>
  <conditionalFormatting sqref="C10:D10">
    <cfRule type="cellIs" dxfId="40" priority="10" operator="notEqual">
      <formula>""</formula>
    </cfRule>
  </conditionalFormatting>
  <conditionalFormatting sqref="E10:F10">
    <cfRule type="cellIs" dxfId="39" priority="9" operator="notEqual">
      <formula>""</formula>
    </cfRule>
  </conditionalFormatting>
  <conditionalFormatting sqref="A40">
    <cfRule type="cellIs" dxfId="38" priority="8" operator="notEqual">
      <formula>""</formula>
    </cfRule>
  </conditionalFormatting>
  <conditionalFormatting sqref="A22">
    <cfRule type="cellIs" dxfId="37" priority="7" operator="notEqual">
      <formula>""</formula>
    </cfRule>
  </conditionalFormatting>
  <conditionalFormatting sqref="A56">
    <cfRule type="cellIs" dxfId="36" priority="6" operator="notEqual">
      <formula>""</formula>
    </cfRule>
  </conditionalFormatting>
  <conditionalFormatting sqref="A31:A37">
    <cfRule type="cellIs" dxfId="35" priority="5" operator="notEqual">
      <formula>""</formula>
    </cfRule>
  </conditionalFormatting>
  <dataValidations count="8">
    <dataValidation type="whole" allowBlank="1" showInputMessage="1" showErrorMessage="1" errorTitle="Year Built Error" error="Year Built must be numeric." sqref="E8:F8">
      <formula1>1000</formula1>
      <formula2>9999</formula2>
    </dataValidation>
    <dataValidation type="decimal" operator="greaterThan" allowBlank="1" showInputMessage="1" showErrorMessage="1" errorTitle="Population Error" error="Population must be numeric." sqref="C8:D8">
      <formula1>0</formula1>
    </dataValidation>
    <dataValidation type="decimal" operator="greaterThan" allowBlank="1" showInputMessage="1" showErrorMessage="1" errorTitle="Square Footage" error="Square Footage must numeric." sqref="E6:F6">
      <formula1>0</formula1>
    </dataValidation>
    <dataValidation type="list" allowBlank="1" showInputMessage="1" showErrorMessage="1" sqref="C4:D4">
      <formula1>FacilityOwnedByList</formula1>
    </dataValidation>
    <dataValidation type="list" allowBlank="1" showInputMessage="1" showErrorMessage="1" sqref="C6:D6">
      <formula1>BuildingUsageList</formula1>
    </dataValidation>
    <dataValidation type="list" allowBlank="1" showInputMessage="1" showErrorMessage="1" sqref="E15">
      <formula1>StateList</formula1>
    </dataValidation>
    <dataValidation type="list" allowBlank="1" showInputMessage="1" showErrorMessage="1" sqref="A8:B8">
      <formula1>BuildingTypeList</formula1>
    </dataValidation>
    <dataValidation type="whole" allowBlank="1" showInputMessage="1" showErrorMessage="1" sqref="E9">
      <formula1>1000</formula1>
      <formula2>9999</formula2>
    </dataValidation>
  </dataValidations>
  <pageMargins left="0.7" right="0.7" top="0.7" bottom="0.7" header="0.3" footer="0.3"/>
  <pageSetup scale="42" orientation="landscape" horizontalDpi="4294967293" verticalDpi="4294967293" r:id="rId1"/>
  <headerFooter>
    <oddHeader>&amp;CFile: &amp;F    ::    Sheet: &amp;A&amp;R&amp;P  of  &amp;N</oddHeader>
  </headerFooter>
  <rowBreaks count="22" manualBreakCount="22">
    <brk id="61" max="11" man="1"/>
    <brk id="112" max="11" man="1"/>
    <brk id="159" max="11" man="1"/>
    <brk id="199" max="11" man="1"/>
    <brk id="244" max="11" man="1"/>
    <brk id="279" max="11" man="1"/>
    <brk id="325" max="11" man="1"/>
    <brk id="360" max="11" man="1"/>
    <brk id="418" max="11" man="1"/>
    <brk id="454" max="11" man="1"/>
    <brk id="513" max="11" man="1"/>
    <brk id="548" max="11" man="1"/>
    <brk id="606" max="11" man="1"/>
    <brk id="642" max="11" man="1"/>
    <brk id="701" max="11" man="1"/>
    <brk id="736" max="11" man="1"/>
    <brk id="795" max="11" man="1"/>
    <brk id="830" max="11" man="1"/>
    <brk id="889" max="11" man="1"/>
    <brk id="924" max="11" man="1"/>
    <brk id="983" max="11" man="1"/>
    <brk id="1018" max="1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18"/>
  <sheetViews>
    <sheetView tabSelected="1" zoomScale="90" zoomScaleNormal="90" zoomScaleSheetLayoutView="30" zoomScalePageLayoutView="90" workbookViewId="0">
      <selection activeCell="I8" sqref="I8"/>
    </sheetView>
  </sheetViews>
  <sheetFormatPr defaultColWidth="8.85546875" defaultRowHeight="15" x14ac:dyDescent="0.25"/>
  <cols>
    <col min="1" max="1" width="22.140625" style="191" customWidth="1"/>
    <col min="2" max="2" width="16" style="191" customWidth="1"/>
    <col min="3" max="3" width="17.28515625" style="191" customWidth="1"/>
    <col min="4" max="4" width="19.7109375" style="191" customWidth="1"/>
    <col min="5" max="5" width="17.85546875" style="191" customWidth="1"/>
    <col min="6" max="6" width="23" style="191" customWidth="1"/>
    <col min="7" max="7" width="31.28515625" style="191" customWidth="1"/>
    <col min="8" max="8" width="27.140625" style="191" bestFit="1" customWidth="1"/>
    <col min="9" max="9" width="22.140625" style="82" bestFit="1" customWidth="1"/>
    <col min="10" max="10" width="23.85546875" style="191" bestFit="1" customWidth="1"/>
    <col min="11" max="11" width="23.42578125" style="191" bestFit="1" customWidth="1"/>
    <col min="12" max="12" width="20" style="191" bestFit="1" customWidth="1"/>
    <col min="13" max="13" width="18.140625" style="191" customWidth="1"/>
    <col min="14" max="14" width="5.42578125" style="191" customWidth="1"/>
    <col min="15" max="15" width="23.7109375" style="191" customWidth="1"/>
    <col min="16" max="16" width="19.28515625" style="191" bestFit="1" customWidth="1"/>
    <col min="17" max="17" width="21.42578125" style="191" bestFit="1" customWidth="1"/>
    <col min="18" max="18" width="17.140625" style="191" bestFit="1" customWidth="1"/>
    <col min="19" max="16384" width="8.85546875" style="191"/>
  </cols>
  <sheetData>
    <row r="1" spans="1:9" ht="20.100000000000001" customHeight="1" x14ac:dyDescent="0.35">
      <c r="A1" s="216" t="s">
        <v>20</v>
      </c>
      <c r="B1" s="217"/>
      <c r="C1" s="217"/>
      <c r="D1" s="217"/>
      <c r="E1" s="217"/>
      <c r="F1" s="218"/>
      <c r="H1" s="67"/>
    </row>
    <row r="2" spans="1:9" ht="20.100000000000001" customHeight="1" x14ac:dyDescent="0.3">
      <c r="A2" s="219" t="s">
        <v>21</v>
      </c>
      <c r="B2" s="220"/>
      <c r="C2" s="220"/>
      <c r="D2" s="220"/>
      <c r="E2" s="220"/>
      <c r="F2" s="221"/>
      <c r="H2" s="67"/>
    </row>
    <row r="3" spans="1:9" s="83" customFormat="1" ht="19.5" customHeight="1" x14ac:dyDescent="0.3">
      <c r="A3" s="222" t="s">
        <v>210</v>
      </c>
      <c r="B3" s="223"/>
      <c r="C3" s="228" t="s">
        <v>70</v>
      </c>
      <c r="D3" s="229"/>
      <c r="E3" s="230" t="str">
        <f>IF(Date&gt;35431,"Date (mm/dd/yyyy)","Date (mm/dd/yyyy) - Post 1996")</f>
        <v>Date (mm/dd/yyyy) - Post 1996</v>
      </c>
      <c r="F3" s="231"/>
      <c r="I3" s="76"/>
    </row>
    <row r="4" spans="1:9" s="90" customFormat="1" ht="22.5" customHeight="1" x14ac:dyDescent="0.3">
      <c r="A4" s="224"/>
      <c r="B4" s="225"/>
      <c r="C4" s="234"/>
      <c r="D4" s="235"/>
      <c r="E4" s="232"/>
      <c r="F4" s="233"/>
    </row>
    <row r="5" spans="1:9" s="83" customFormat="1" ht="18.75" customHeight="1" x14ac:dyDescent="0.3">
      <c r="A5" s="222" t="s">
        <v>209</v>
      </c>
      <c r="B5" s="223"/>
      <c r="C5" s="226" t="s">
        <v>55</v>
      </c>
      <c r="D5" s="223"/>
      <c r="E5" s="226" t="s">
        <v>39</v>
      </c>
      <c r="F5" s="227"/>
      <c r="H5" s="67"/>
      <c r="I5" s="76"/>
    </row>
    <row r="6" spans="1:9" s="83" customFormat="1" ht="23.25" customHeight="1" x14ac:dyDescent="0.3">
      <c r="A6" s="224"/>
      <c r="B6" s="225"/>
      <c r="C6" s="287"/>
      <c r="D6" s="280"/>
      <c r="E6" s="294"/>
      <c r="F6" s="295"/>
      <c r="H6" s="67"/>
      <c r="I6" s="76"/>
    </row>
    <row r="7" spans="1:9" s="83" customFormat="1" ht="20.100000000000001" customHeight="1" x14ac:dyDescent="0.3">
      <c r="A7" s="291" t="s">
        <v>72</v>
      </c>
      <c r="B7" s="292"/>
      <c r="C7" s="293" t="s">
        <v>23</v>
      </c>
      <c r="D7" s="293"/>
      <c r="E7" s="245" t="str">
        <f>IF(YearBuilt&gt;1839,"Year Built","Year Built - Post 1839")</f>
        <v>Year Built - Post 1839</v>
      </c>
      <c r="F7" s="284"/>
      <c r="H7" s="126" t="s">
        <v>194</v>
      </c>
      <c r="I7" s="141">
        <v>3.3</v>
      </c>
    </row>
    <row r="8" spans="1:9" s="83" customFormat="1" ht="21.75" customHeight="1" x14ac:dyDescent="0.3">
      <c r="A8" s="288"/>
      <c r="B8" s="280"/>
      <c r="C8" s="279"/>
      <c r="D8" s="280"/>
      <c r="E8" s="289"/>
      <c r="F8" s="290"/>
      <c r="I8" s="76"/>
    </row>
    <row r="9" spans="1:9" s="83" customFormat="1" ht="21.75" customHeight="1" x14ac:dyDescent="0.3">
      <c r="A9" s="281" t="s">
        <v>138</v>
      </c>
      <c r="B9" s="282"/>
      <c r="C9" s="283" t="s">
        <v>137</v>
      </c>
      <c r="D9" s="283"/>
      <c r="E9" s="285" t="s">
        <v>139</v>
      </c>
      <c r="F9" s="286"/>
      <c r="I9" s="76"/>
    </row>
    <row r="10" spans="1:9" s="83" customFormat="1" ht="21.75" customHeight="1" thickBot="1" x14ac:dyDescent="0.35">
      <c r="A10" s="279"/>
      <c r="B10" s="280"/>
      <c r="C10" s="279"/>
      <c r="D10" s="280"/>
      <c r="E10" s="277"/>
      <c r="F10" s="278"/>
      <c r="I10" s="76"/>
    </row>
    <row r="11" spans="1:9" s="83" customFormat="1" ht="19.5" customHeight="1" x14ac:dyDescent="0.3">
      <c r="A11" s="242" t="s">
        <v>52</v>
      </c>
      <c r="B11" s="243"/>
      <c r="C11" s="243"/>
      <c r="D11" s="243"/>
      <c r="E11" s="243"/>
      <c r="F11" s="244"/>
      <c r="I11" s="76"/>
    </row>
    <row r="12" spans="1:9" s="83" customFormat="1" ht="19.5" customHeight="1" x14ac:dyDescent="0.3">
      <c r="A12" s="212" t="s">
        <v>50</v>
      </c>
      <c r="B12" s="210" t="s">
        <v>51</v>
      </c>
      <c r="C12" s="77" t="s">
        <v>140</v>
      </c>
      <c r="D12" s="245" t="s">
        <v>24</v>
      </c>
      <c r="E12" s="245"/>
      <c r="F12" s="211" t="s">
        <v>25</v>
      </c>
      <c r="I12" s="76"/>
    </row>
    <row r="13" spans="1:9" s="83" customFormat="1" ht="22.5" customHeight="1" x14ac:dyDescent="0.3">
      <c r="A13" s="142"/>
      <c r="B13" s="129"/>
      <c r="C13" s="130"/>
      <c r="D13" s="252"/>
      <c r="E13" s="253"/>
      <c r="F13" s="134"/>
      <c r="I13" s="76"/>
    </row>
    <row r="14" spans="1:9" s="83" customFormat="1" ht="22.5" customHeight="1" x14ac:dyDescent="0.3">
      <c r="A14" s="246" t="s">
        <v>141</v>
      </c>
      <c r="B14" s="245"/>
      <c r="C14" s="245" t="s">
        <v>142</v>
      </c>
      <c r="D14" s="245"/>
      <c r="E14" s="210" t="s">
        <v>143</v>
      </c>
      <c r="F14" s="211" t="s">
        <v>144</v>
      </c>
      <c r="G14" s="237"/>
      <c r="H14" s="238"/>
      <c r="I14" s="76"/>
    </row>
    <row r="15" spans="1:9" s="83" customFormat="1" ht="22.5" customHeight="1" thickBot="1" x14ac:dyDescent="0.35">
      <c r="A15" s="256"/>
      <c r="B15" s="257"/>
      <c r="C15" s="254"/>
      <c r="D15" s="255"/>
      <c r="E15" s="213"/>
      <c r="F15" s="131"/>
      <c r="I15" s="76"/>
    </row>
    <row r="16" spans="1:9" s="83" customFormat="1" ht="22.5" customHeight="1" x14ac:dyDescent="0.3">
      <c r="A16" s="55"/>
      <c r="B16" s="53"/>
      <c r="C16" s="247"/>
      <c r="D16" s="248"/>
      <c r="E16" s="248"/>
      <c r="F16" s="249"/>
      <c r="I16" s="76"/>
    </row>
    <row r="17" spans="1:9" s="83" customFormat="1" ht="42" customHeight="1" x14ac:dyDescent="0.3">
      <c r="A17" s="250" t="s">
        <v>40</v>
      </c>
      <c r="B17" s="210" t="s">
        <v>26</v>
      </c>
      <c r="C17" s="210" t="s">
        <v>27</v>
      </c>
      <c r="D17" s="47" t="s">
        <v>28</v>
      </c>
      <c r="E17" s="210" t="s">
        <v>29</v>
      </c>
      <c r="F17" s="124"/>
      <c r="I17" s="76"/>
    </row>
    <row r="18" spans="1:9" s="83" customFormat="1" ht="25.5" customHeight="1" x14ac:dyDescent="0.3">
      <c r="A18" s="251"/>
      <c r="B18" s="132"/>
      <c r="C18" s="132"/>
      <c r="D18" s="132"/>
      <c r="E18" s="132"/>
      <c r="F18" s="125" t="s">
        <v>22</v>
      </c>
      <c r="I18" s="76"/>
    </row>
    <row r="19" spans="1:9" s="83" customFormat="1" ht="56.25" customHeight="1" x14ac:dyDescent="0.3">
      <c r="A19" s="212" t="s">
        <v>41</v>
      </c>
      <c r="B19" s="132"/>
      <c r="C19" s="132"/>
      <c r="D19" s="132"/>
      <c r="E19" s="198"/>
      <c r="F19" s="125" t="s">
        <v>22</v>
      </c>
      <c r="I19" s="76"/>
    </row>
    <row r="20" spans="1:9" s="83" customFormat="1" ht="22.5" customHeight="1" x14ac:dyDescent="0.3">
      <c r="A20" s="111"/>
      <c r="B20" s="112"/>
      <c r="C20" s="112"/>
      <c r="D20" s="112"/>
      <c r="E20" s="112"/>
      <c r="F20" s="113"/>
      <c r="I20" s="76"/>
    </row>
    <row r="21" spans="1:9" s="83" customFormat="1" ht="22.5" customHeight="1" x14ac:dyDescent="0.3">
      <c r="A21" s="267" t="s">
        <v>193</v>
      </c>
      <c r="B21" s="268"/>
      <c r="C21" s="112"/>
      <c r="D21" s="112"/>
      <c r="E21" s="112"/>
      <c r="F21" s="113"/>
      <c r="I21" s="76"/>
    </row>
    <row r="22" spans="1:9" s="83" customFormat="1" ht="22.5" customHeight="1" x14ac:dyDescent="0.3">
      <c r="A22" s="258"/>
      <c r="B22" s="259"/>
      <c r="C22" s="259"/>
      <c r="D22" s="259"/>
      <c r="E22" s="259"/>
      <c r="F22" s="260"/>
      <c r="I22" s="76"/>
    </row>
    <row r="23" spans="1:9" s="83" customFormat="1" ht="22.5" customHeight="1" x14ac:dyDescent="0.3">
      <c r="A23" s="261"/>
      <c r="B23" s="262"/>
      <c r="C23" s="262"/>
      <c r="D23" s="262"/>
      <c r="E23" s="262"/>
      <c r="F23" s="263"/>
      <c r="I23" s="76"/>
    </row>
    <row r="24" spans="1:9" s="83" customFormat="1" ht="22.5" customHeight="1" x14ac:dyDescent="0.3">
      <c r="A24" s="261"/>
      <c r="B24" s="262"/>
      <c r="C24" s="262"/>
      <c r="D24" s="262"/>
      <c r="E24" s="262"/>
      <c r="F24" s="263"/>
      <c r="I24" s="76"/>
    </row>
    <row r="25" spans="1:9" s="83" customFormat="1" ht="22.5" customHeight="1" x14ac:dyDescent="0.3">
      <c r="A25" s="261"/>
      <c r="B25" s="262"/>
      <c r="C25" s="262"/>
      <c r="D25" s="262"/>
      <c r="E25" s="262"/>
      <c r="F25" s="263"/>
      <c r="I25" s="76"/>
    </row>
    <row r="26" spans="1:9" s="83" customFormat="1" ht="22.5" customHeight="1" x14ac:dyDescent="0.3">
      <c r="A26" s="264"/>
      <c r="B26" s="265"/>
      <c r="C26" s="265"/>
      <c r="D26" s="265"/>
      <c r="E26" s="265"/>
      <c r="F26" s="266"/>
      <c r="I26" s="76"/>
    </row>
    <row r="27" spans="1:9" s="83" customFormat="1" ht="22.5" customHeight="1" x14ac:dyDescent="0.3">
      <c r="A27" s="111"/>
      <c r="B27" s="112"/>
      <c r="C27" s="112"/>
      <c r="D27" s="112"/>
      <c r="E27" s="112"/>
      <c r="F27" s="113"/>
      <c r="I27" s="76"/>
    </row>
    <row r="28" spans="1:9" s="83" customFormat="1" ht="22.5" customHeight="1" thickBot="1" x14ac:dyDescent="0.35">
      <c r="A28" s="143" t="s">
        <v>156</v>
      </c>
      <c r="B28" s="72"/>
      <c r="C28" s="51"/>
      <c r="D28" s="51"/>
      <c r="E28" s="112"/>
      <c r="F28" s="113"/>
      <c r="I28" s="76"/>
    </row>
    <row r="29" spans="1:9" s="83" customFormat="1" ht="22.5" customHeight="1" thickBot="1" x14ac:dyDescent="0.35">
      <c r="A29" s="116" t="s">
        <v>164</v>
      </c>
      <c r="B29" s="239" t="s">
        <v>157</v>
      </c>
      <c r="C29" s="240"/>
      <c r="D29" s="240"/>
      <c r="E29" s="240"/>
      <c r="F29" s="241"/>
      <c r="I29" s="76"/>
    </row>
    <row r="30" spans="1:9" s="83" customFormat="1" ht="22.5" customHeight="1" x14ac:dyDescent="0.3">
      <c r="A30" s="207"/>
      <c r="B30" s="269"/>
      <c r="C30" s="269"/>
      <c r="D30" s="269"/>
      <c r="E30" s="269"/>
      <c r="F30" s="270"/>
      <c r="I30" s="76"/>
    </row>
    <row r="31" spans="1:9" s="83" customFormat="1" ht="22.5" customHeight="1" x14ac:dyDescent="0.3">
      <c r="A31" s="207"/>
      <c r="B31" s="269"/>
      <c r="C31" s="269"/>
      <c r="D31" s="269"/>
      <c r="E31" s="269"/>
      <c r="F31" s="270"/>
      <c r="I31" s="76"/>
    </row>
    <row r="32" spans="1:9" s="83" customFormat="1" ht="22.5" customHeight="1" x14ac:dyDescent="0.3">
      <c r="A32" s="207"/>
      <c r="B32" s="269"/>
      <c r="C32" s="269"/>
      <c r="D32" s="269"/>
      <c r="E32" s="269"/>
      <c r="F32" s="270"/>
      <c r="I32" s="76"/>
    </row>
    <row r="33" spans="1:9" s="83" customFormat="1" ht="22.5" customHeight="1" x14ac:dyDescent="0.3">
      <c r="A33" s="207"/>
      <c r="B33" s="269"/>
      <c r="C33" s="269"/>
      <c r="D33" s="269"/>
      <c r="E33" s="269"/>
      <c r="F33" s="270"/>
      <c r="I33" s="76"/>
    </row>
    <row r="34" spans="1:9" s="83" customFormat="1" ht="22.5" customHeight="1" x14ac:dyDescent="0.3">
      <c r="A34" s="207"/>
      <c r="B34" s="269"/>
      <c r="C34" s="269"/>
      <c r="D34" s="269"/>
      <c r="E34" s="269"/>
      <c r="F34" s="270"/>
      <c r="I34" s="76"/>
    </row>
    <row r="35" spans="1:9" s="83" customFormat="1" ht="22.5" customHeight="1" x14ac:dyDescent="0.3">
      <c r="A35" s="207"/>
      <c r="B35" s="269"/>
      <c r="C35" s="269"/>
      <c r="D35" s="269"/>
      <c r="E35" s="269"/>
      <c r="F35" s="270"/>
      <c r="I35" s="76"/>
    </row>
    <row r="36" spans="1:9" s="83" customFormat="1" ht="22.5" customHeight="1" x14ac:dyDescent="0.3">
      <c r="A36" s="207"/>
      <c r="B36" s="269"/>
      <c r="C36" s="269"/>
      <c r="D36" s="269"/>
      <c r="E36" s="269"/>
      <c r="F36" s="270"/>
      <c r="I36" s="76"/>
    </row>
    <row r="37" spans="1:9" s="83" customFormat="1" ht="22.5" customHeight="1" x14ac:dyDescent="0.3">
      <c r="A37" s="207"/>
      <c r="B37" s="269"/>
      <c r="C37" s="269"/>
      <c r="D37" s="269"/>
      <c r="E37" s="269"/>
      <c r="F37" s="270"/>
      <c r="I37" s="76"/>
    </row>
    <row r="38" spans="1:9" s="83" customFormat="1" ht="22.5" customHeight="1" x14ac:dyDescent="0.3">
      <c r="A38" s="117"/>
      <c r="B38" s="114"/>
      <c r="C38" s="114"/>
      <c r="D38" s="114"/>
      <c r="E38" s="114"/>
      <c r="F38" s="115"/>
      <c r="I38" s="76"/>
    </row>
    <row r="39" spans="1:9" s="83" customFormat="1" ht="22.5" customHeight="1" x14ac:dyDescent="0.3">
      <c r="A39" s="189" t="s">
        <v>195</v>
      </c>
      <c r="B39" s="114"/>
      <c r="C39" s="114"/>
      <c r="D39" s="114"/>
      <c r="E39" s="114"/>
      <c r="F39" s="115"/>
      <c r="I39" s="76"/>
    </row>
    <row r="40" spans="1:9" s="83" customFormat="1" ht="22.5" customHeight="1" x14ac:dyDescent="0.3">
      <c r="A40" s="258"/>
      <c r="B40" s="259"/>
      <c r="C40" s="259"/>
      <c r="D40" s="259"/>
      <c r="E40" s="259"/>
      <c r="F40" s="260"/>
      <c r="I40" s="76"/>
    </row>
    <row r="41" spans="1:9" s="83" customFormat="1" ht="22.5" customHeight="1" x14ac:dyDescent="0.3">
      <c r="A41" s="261"/>
      <c r="B41" s="262"/>
      <c r="C41" s="262"/>
      <c r="D41" s="262"/>
      <c r="E41" s="262"/>
      <c r="F41" s="263"/>
      <c r="I41" s="76"/>
    </row>
    <row r="42" spans="1:9" s="83" customFormat="1" ht="22.5" customHeight="1" x14ac:dyDescent="0.3">
      <c r="A42" s="261"/>
      <c r="B42" s="262"/>
      <c r="C42" s="262"/>
      <c r="D42" s="262"/>
      <c r="E42" s="262"/>
      <c r="F42" s="263"/>
      <c r="I42" s="76"/>
    </row>
    <row r="43" spans="1:9" s="83" customFormat="1" ht="22.5" customHeight="1" x14ac:dyDescent="0.3">
      <c r="A43" s="261"/>
      <c r="B43" s="262"/>
      <c r="C43" s="262"/>
      <c r="D43" s="262"/>
      <c r="E43" s="262"/>
      <c r="F43" s="263"/>
      <c r="I43" s="76"/>
    </row>
    <row r="44" spans="1:9" s="83" customFormat="1" ht="22.5" customHeight="1" x14ac:dyDescent="0.3">
      <c r="A44" s="264"/>
      <c r="B44" s="265"/>
      <c r="C44" s="265"/>
      <c r="D44" s="265"/>
      <c r="E44" s="265"/>
      <c r="F44" s="266"/>
      <c r="I44" s="76"/>
    </row>
    <row r="45" spans="1:9" s="83" customFormat="1" ht="20.100000000000001" customHeight="1" x14ac:dyDescent="0.3">
      <c r="A45" s="50"/>
      <c r="B45" s="51"/>
      <c r="C45" s="51"/>
      <c r="D45" s="51"/>
      <c r="E45" s="51"/>
      <c r="F45" s="52"/>
      <c r="I45" s="76"/>
    </row>
    <row r="46" spans="1:9" s="83" customFormat="1" ht="21.75" customHeight="1" x14ac:dyDescent="0.3">
      <c r="A46" s="45" t="s">
        <v>30</v>
      </c>
      <c r="B46" s="53"/>
      <c r="C46" s="53"/>
      <c r="D46" s="53"/>
      <c r="E46" s="53"/>
      <c r="F46" s="54"/>
      <c r="I46" s="76"/>
    </row>
    <row r="47" spans="1:9" s="83" customFormat="1" ht="46.5" customHeight="1" x14ac:dyDescent="0.3">
      <c r="A47" s="274" t="s">
        <v>38</v>
      </c>
      <c r="B47" s="275"/>
      <c r="C47" s="275"/>
      <c r="D47" s="275"/>
      <c r="E47" s="275"/>
      <c r="F47" s="276"/>
      <c r="I47" s="76"/>
    </row>
    <row r="48" spans="1:9" s="83" customFormat="1" ht="26.25" customHeight="1" x14ac:dyDescent="0.3">
      <c r="A48" s="274" t="s">
        <v>48</v>
      </c>
      <c r="B48" s="275"/>
      <c r="C48" s="275"/>
      <c r="D48" s="275"/>
      <c r="E48" s="275"/>
      <c r="F48" s="276"/>
      <c r="I48" s="76"/>
    </row>
    <row r="49" spans="1:9" s="83" customFormat="1" ht="21" customHeight="1" x14ac:dyDescent="0.3">
      <c r="A49" s="55"/>
      <c r="B49" s="53"/>
      <c r="C49" s="53"/>
      <c r="D49" s="53"/>
      <c r="E49" s="53"/>
      <c r="F49" s="54"/>
      <c r="I49" s="76"/>
    </row>
    <row r="50" spans="1:9" s="83" customFormat="1" ht="30" customHeight="1" x14ac:dyDescent="0.3">
      <c r="A50" s="212" t="s">
        <v>31</v>
      </c>
      <c r="B50" s="210" t="s">
        <v>32</v>
      </c>
      <c r="C50" s="210" t="s">
        <v>33</v>
      </c>
      <c r="D50" s="210" t="s">
        <v>34</v>
      </c>
      <c r="E50" s="210" t="s">
        <v>35</v>
      </c>
      <c r="F50" s="211" t="s">
        <v>36</v>
      </c>
      <c r="I50" s="76"/>
    </row>
    <row r="51" spans="1:9" s="83" customFormat="1" ht="29.25" customHeight="1" x14ac:dyDescent="0.3">
      <c r="A51" s="56" t="s">
        <v>42</v>
      </c>
      <c r="B51" s="57" t="s">
        <v>43</v>
      </c>
      <c r="C51" s="57" t="s">
        <v>44</v>
      </c>
      <c r="D51" s="57" t="s">
        <v>45</v>
      </c>
      <c r="E51" s="58" t="s">
        <v>46</v>
      </c>
      <c r="F51" s="48" t="s">
        <v>47</v>
      </c>
      <c r="I51" s="76"/>
    </row>
    <row r="52" spans="1:9" s="83" customFormat="1" ht="30.75" customHeight="1" x14ac:dyDescent="0.3">
      <c r="A52" s="168"/>
      <c r="B52" s="169"/>
      <c r="C52" s="135"/>
      <c r="D52" s="135"/>
      <c r="E52" s="136"/>
      <c r="F52" s="134"/>
      <c r="I52" s="76"/>
    </row>
    <row r="53" spans="1:9" s="83" customFormat="1" ht="41.25" customHeight="1" thickBot="1" x14ac:dyDescent="0.35">
      <c r="A53" s="133" t="s">
        <v>37</v>
      </c>
      <c r="B53" s="271"/>
      <c r="C53" s="272"/>
      <c r="D53" s="272"/>
      <c r="E53" s="272"/>
      <c r="F53" s="273"/>
      <c r="I53" s="76"/>
    </row>
    <row r="54" spans="1:9" ht="20.100000000000001" customHeight="1" x14ac:dyDescent="0.25"/>
    <row r="55" spans="1:9" ht="20.100000000000001" customHeight="1" x14ac:dyDescent="0.3">
      <c r="A55" s="189" t="s">
        <v>199</v>
      </c>
    </row>
    <row r="56" spans="1:9" ht="20.100000000000001" customHeight="1" x14ac:dyDescent="0.25">
      <c r="A56" s="258"/>
      <c r="B56" s="259"/>
      <c r="C56" s="259"/>
      <c r="D56" s="259"/>
      <c r="E56" s="259"/>
      <c r="F56" s="260"/>
    </row>
    <row r="57" spans="1:9" ht="20.100000000000001" customHeight="1" x14ac:dyDescent="0.25">
      <c r="A57" s="261"/>
      <c r="B57" s="262"/>
      <c r="C57" s="262"/>
      <c r="D57" s="262"/>
      <c r="E57" s="262"/>
      <c r="F57" s="263"/>
    </row>
    <row r="58" spans="1:9" ht="20.100000000000001" customHeight="1" x14ac:dyDescent="0.25">
      <c r="A58" s="261"/>
      <c r="B58" s="262"/>
      <c r="C58" s="262"/>
      <c r="D58" s="262"/>
      <c r="E58" s="262"/>
      <c r="F58" s="263"/>
    </row>
    <row r="59" spans="1:9" ht="20.100000000000001" customHeight="1" x14ac:dyDescent="0.25">
      <c r="A59" s="261"/>
      <c r="B59" s="262"/>
      <c r="C59" s="262"/>
      <c r="D59" s="262"/>
      <c r="E59" s="262"/>
      <c r="F59" s="263"/>
    </row>
    <row r="60" spans="1:9" ht="20.100000000000001" customHeight="1" x14ac:dyDescent="0.25"/>
    <row r="61" spans="1:9" ht="20.100000000000001" customHeight="1" x14ac:dyDescent="0.25"/>
    <row r="62" spans="1:9" s="25" customFormat="1" ht="22.5" customHeight="1" x14ac:dyDescent="0.35">
      <c r="A62" s="300" t="str">
        <f>IF(BuildingName="","Enter Building Name Above",BuildingName)</f>
        <v>Enter Building Name Above</v>
      </c>
      <c r="B62" s="300"/>
      <c r="C62" s="300"/>
      <c r="D62" s="300"/>
      <c r="E62" s="300"/>
      <c r="F62" s="300"/>
      <c r="I62" s="26"/>
    </row>
    <row r="63" spans="1:9" s="25" customFormat="1" ht="22.5" customHeight="1" thickBot="1" x14ac:dyDescent="0.4">
      <c r="A63" s="24"/>
      <c r="I63" s="26"/>
    </row>
    <row r="64" spans="1:9" s="25" customFormat="1" ht="22.5" customHeight="1" thickBot="1" x14ac:dyDescent="0.4">
      <c r="A64" s="24" t="s">
        <v>155</v>
      </c>
      <c r="B64" s="27"/>
      <c r="C64" s="27"/>
      <c r="D64" s="127">
        <f>SquareFeet</f>
        <v>0</v>
      </c>
      <c r="I64" s="26"/>
    </row>
    <row r="65" spans="1:15" s="25" customFormat="1" ht="22.5" customHeight="1" x14ac:dyDescent="0.35">
      <c r="A65" s="24"/>
      <c r="B65" s="27"/>
      <c r="C65" s="27"/>
      <c r="D65" s="28"/>
      <c r="I65" s="26"/>
    </row>
    <row r="66" spans="1:15" s="25" customFormat="1" ht="22.5" customHeight="1" x14ac:dyDescent="0.35">
      <c r="A66" s="29" t="str">
        <f>IF(C167="", "Year 1 Natural Gas Consumption (Therms)", CONCATENATE(C167, " Natural Gas Consumption (Therms)"))</f>
        <v>Year 1 Natural Gas Consumption (Therms)</v>
      </c>
      <c r="B66" s="27"/>
      <c r="C66" s="27"/>
      <c r="F66" s="30">
        <f>NGThermsTotal1</f>
        <v>0</v>
      </c>
      <c r="I66" s="26"/>
    </row>
    <row r="67" spans="1:15" s="25" customFormat="1" ht="22.5" customHeight="1" x14ac:dyDescent="0.35">
      <c r="A67" s="29" t="str">
        <f>IF(C167="", "Year 1 Natural Gas Cost ($)", CONCATENATE(C167, " Natural Gas Cost ($)"))</f>
        <v>Year 1 Natural Gas Cost ($)</v>
      </c>
      <c r="B67" s="27"/>
      <c r="C67" s="27"/>
      <c r="F67" s="31">
        <f>NGCostTotal1</f>
        <v>0</v>
      </c>
      <c r="I67" s="26"/>
      <c r="K67" s="27"/>
    </row>
    <row r="68" spans="1:15" s="25" customFormat="1" ht="22.5" customHeight="1" x14ac:dyDescent="0.35">
      <c r="A68" s="29" t="str">
        <f>IF(C248="", "Year 1 Electric Consumption (kWh)", CONCATENATE(C248, " Electric Consumption (kWh)"))</f>
        <v>Year 1 Electric Consumption (kWh)</v>
      </c>
      <c r="B68" s="27"/>
      <c r="C68" s="27"/>
      <c r="F68" s="32">
        <f>ElectrickWhTotal1</f>
        <v>0</v>
      </c>
      <c r="I68" s="26"/>
      <c r="K68" s="27"/>
    </row>
    <row r="69" spans="1:15" s="25" customFormat="1" ht="22.5" customHeight="1" x14ac:dyDescent="0.35">
      <c r="A69" s="29" t="str">
        <f>IF(C248="", "Year 1 Electric Cost ($)", CONCATENATE(C248, " Electric Cost ($)"))</f>
        <v>Year 1 Electric Cost ($)</v>
      </c>
      <c r="B69" s="27"/>
      <c r="C69" s="27"/>
      <c r="F69" s="32">
        <f>ElecCostTotal1</f>
        <v>0</v>
      </c>
      <c r="I69" s="26"/>
      <c r="K69" s="27"/>
      <c r="L69" s="28"/>
      <c r="O69" s="28"/>
    </row>
    <row r="70" spans="1:15" s="25" customFormat="1" ht="22.5" customHeight="1" x14ac:dyDescent="0.35">
      <c r="A70" s="29" t="str">
        <f>IF(C328="", "Year 1 Oil #1 Consumption (Therms)", CONCATENATE(C328, " Oil #1 Consumption (Therms)"))</f>
        <v>Year 1 Oil #1 Consumption (Therms)</v>
      </c>
      <c r="B70" s="27"/>
      <c r="C70" s="27"/>
      <c r="F70" s="30">
        <f>Oil1ThermTotal1</f>
        <v>0</v>
      </c>
      <c r="I70" s="26"/>
      <c r="K70" s="27"/>
      <c r="L70" s="28"/>
      <c r="O70" s="28"/>
    </row>
    <row r="71" spans="1:15" s="25" customFormat="1" ht="22.5" customHeight="1" x14ac:dyDescent="0.35">
      <c r="A71" s="29" t="str">
        <f>IF(C328="", "Year 1 Oil #1 Cost ($)", CONCATENATE(C328, " Oil #1 Cost ($)"))</f>
        <v>Year 1 Oil #1 Cost ($)</v>
      </c>
      <c r="B71" s="27"/>
      <c r="C71" s="27"/>
      <c r="F71" s="31">
        <f>Oil1CostTotal1</f>
        <v>0</v>
      </c>
      <c r="I71" s="26"/>
      <c r="K71" s="27"/>
      <c r="L71" s="28"/>
      <c r="O71" s="28"/>
    </row>
    <row r="72" spans="1:15" s="25" customFormat="1" ht="22.5" customHeight="1" x14ac:dyDescent="0.35">
      <c r="A72" s="29" t="str">
        <f>IF(C421="", "Year 1 Oil #2 Consumption (Therms)", CONCATENATE(C421, " Oil #2 Consumption (Therms)"))</f>
        <v>Year 1 Oil #2 Consumption (Therms)</v>
      </c>
      <c r="B72" s="27"/>
      <c r="C72" s="27"/>
      <c r="F72" s="30">
        <f>Oil2ThermTotal1</f>
        <v>0</v>
      </c>
      <c r="I72" s="26"/>
      <c r="K72" s="27"/>
      <c r="L72" s="28"/>
      <c r="O72" s="28"/>
    </row>
    <row r="73" spans="1:15" s="25" customFormat="1" ht="22.5" customHeight="1" x14ac:dyDescent="0.35">
      <c r="A73" s="29" t="str">
        <f>IF(C421="", "Year 1 Oil #2 Cost ($)", CONCATENATE(C421, " Oil #2 Cost ($)"))</f>
        <v>Year 1 Oil #2 Cost ($)</v>
      </c>
      <c r="B73" s="27"/>
      <c r="C73" s="27"/>
      <c r="F73" s="31">
        <f>Oil2CostTotal1</f>
        <v>0</v>
      </c>
      <c r="I73" s="26"/>
      <c r="K73" s="27"/>
      <c r="L73" s="28"/>
      <c r="O73" s="28"/>
    </row>
    <row r="74" spans="1:15" s="25" customFormat="1" ht="22.5" customHeight="1" x14ac:dyDescent="0.35">
      <c r="A74" s="29" t="str">
        <f>IF(C516="", "Year 1 Propane Consumption (Therms)", CONCATENATE(C516, " Propane Consumption (Therms)"))</f>
        <v>Year 1 Propane Consumption (Therms)</v>
      </c>
      <c r="B74" s="27"/>
      <c r="C74" s="27"/>
      <c r="F74" s="30">
        <f>PropThermTotal1</f>
        <v>0</v>
      </c>
      <c r="I74" s="26"/>
      <c r="K74" s="27"/>
      <c r="L74" s="28"/>
      <c r="O74" s="28"/>
    </row>
    <row r="75" spans="1:15" s="25" customFormat="1" ht="22.5" customHeight="1" x14ac:dyDescent="0.35">
      <c r="A75" s="29" t="str">
        <f>IF(C516="", "Year 1 Propane Cost ($)", CONCATENATE(C516, " Propane Cost ($)"))</f>
        <v>Year 1 Propane Cost ($)</v>
      </c>
      <c r="B75" s="27"/>
      <c r="C75" s="27"/>
      <c r="F75" s="30">
        <f>PropCostTotal1</f>
        <v>0</v>
      </c>
      <c r="I75" s="26"/>
      <c r="K75" s="27"/>
      <c r="L75" s="28"/>
      <c r="O75" s="28"/>
    </row>
    <row r="76" spans="1:15" s="25" customFormat="1" ht="22.5" customHeight="1" x14ac:dyDescent="0.35">
      <c r="A76" s="29" t="str">
        <f>IF(C610="", "Year 1 Coal Consumption (Therms)", CONCATENATE(C610, " Coal Consumption (Therms)"))</f>
        <v>Year 1 Coal Consumption (Therms)</v>
      </c>
      <c r="B76" s="27"/>
      <c r="C76" s="27"/>
      <c r="F76" s="30">
        <f>CoalThermTotal1</f>
        <v>0</v>
      </c>
      <c r="I76" s="26"/>
      <c r="K76" s="27"/>
      <c r="L76" s="28"/>
      <c r="O76" s="28"/>
    </row>
    <row r="77" spans="1:15" s="25" customFormat="1" ht="22.5" customHeight="1" x14ac:dyDescent="0.35">
      <c r="A77" s="29" t="str">
        <f>IF(C610="", "Year 1 Coal Cost ($)", CONCATENATE(C610, " Coal Cost ($)"))</f>
        <v>Year 1 Coal Cost ($)</v>
      </c>
      <c r="B77" s="27"/>
      <c r="C77" s="27"/>
      <c r="F77" s="30">
        <f>CoalCostTotal1</f>
        <v>0</v>
      </c>
      <c r="I77" s="26"/>
      <c r="K77" s="27"/>
      <c r="L77" s="28"/>
      <c r="O77" s="28"/>
    </row>
    <row r="78" spans="1:15" s="25" customFormat="1" ht="22.5" customHeight="1" x14ac:dyDescent="0.35">
      <c r="A78" s="29" t="str">
        <f>IF(C704="", "Year 1 Wood (Spruce) Consumption (Therms)", CONCATENATE(C704, " Wood (Spruce) Consumption (Therms)"))</f>
        <v>Year 1 Wood (Spruce) Consumption (Therms)</v>
      </c>
      <c r="B78" s="27"/>
      <c r="C78" s="27"/>
      <c r="F78" s="30">
        <f>SpruceThermTotal1</f>
        <v>0</v>
      </c>
      <c r="I78" s="26"/>
      <c r="K78" s="27"/>
      <c r="L78" s="28"/>
      <c r="O78" s="28"/>
    </row>
    <row r="79" spans="1:15" s="25" customFormat="1" ht="22.5" customHeight="1" x14ac:dyDescent="0.35">
      <c r="A79" s="29" t="str">
        <f>IF(C704="", "Year 1 Wood (Spruce) Cost ($)", CONCATENATE(C704, " Wood (Spruce) Cost ($)"))</f>
        <v>Year 1 Wood (Spruce) Cost ($)</v>
      </c>
      <c r="B79" s="27"/>
      <c r="C79" s="27"/>
      <c r="F79" s="30">
        <f>SpruceThermTotal1</f>
        <v>0</v>
      </c>
      <c r="I79" s="26"/>
      <c r="K79" s="27"/>
      <c r="L79" s="28"/>
      <c r="O79" s="28"/>
    </row>
    <row r="80" spans="1:15" s="25" customFormat="1" ht="22.5" customHeight="1" x14ac:dyDescent="0.35">
      <c r="A80" s="29" t="str">
        <f>IF(C798="", "Year 1 Wood (Birch) Consumption (Therms)", CONCATENATE(C798, " Wood (Birch) Consumption (Therms)"))</f>
        <v>Year 1 Wood (Birch) Consumption (Therms)</v>
      </c>
      <c r="B80" s="27"/>
      <c r="C80" s="27"/>
      <c r="F80" s="30">
        <f>BirchThermTotal1</f>
        <v>0</v>
      </c>
      <c r="I80" s="26"/>
      <c r="K80" s="27"/>
      <c r="L80" s="28"/>
      <c r="O80" s="28"/>
    </row>
    <row r="81" spans="1:15" s="25" customFormat="1" ht="22.5" customHeight="1" x14ac:dyDescent="0.35">
      <c r="A81" s="29" t="str">
        <f>IF(C798="", "Year 1 Wood (Birch) Cost ($)", CONCATENATE(C798, " Wood (Birch) Cost ($)"))</f>
        <v>Year 1 Wood (Birch) Cost ($)</v>
      </c>
      <c r="B81" s="27"/>
      <c r="C81" s="27"/>
      <c r="F81" s="30">
        <f>BirchCostTotal1</f>
        <v>0</v>
      </c>
      <c r="I81" s="26"/>
      <c r="K81" s="27"/>
      <c r="L81" s="28"/>
      <c r="O81" s="28"/>
    </row>
    <row r="82" spans="1:15" s="25" customFormat="1" ht="22.5" customHeight="1" x14ac:dyDescent="0.35">
      <c r="A82" s="29" t="str">
        <f>IF(C892="", "Year 1 Steam Consumption (Therms)", CONCATENATE(C892, " Steam Consumption (Therms)"))</f>
        <v>Year 1 Steam Consumption (Therms)</v>
      </c>
      <c r="B82" s="27"/>
      <c r="C82" s="27"/>
      <c r="F82" s="30">
        <f>SteamThermTotal1</f>
        <v>0</v>
      </c>
      <c r="I82" s="26"/>
      <c r="K82" s="27"/>
      <c r="L82" s="28"/>
      <c r="O82" s="28"/>
    </row>
    <row r="83" spans="1:15" s="25" customFormat="1" ht="22.5" customHeight="1" x14ac:dyDescent="0.35">
      <c r="A83" s="29" t="str">
        <f>IF(C892="", "Year 1 Steam Cost ($)", CONCATENATE(C892, " Steam Cost ($)"))</f>
        <v>Year 1 Steam Cost ($)</v>
      </c>
      <c r="B83" s="27"/>
      <c r="C83" s="27"/>
      <c r="F83" s="30">
        <f>SteamCostTotal1</f>
        <v>0</v>
      </c>
      <c r="I83" s="26"/>
      <c r="K83" s="27"/>
      <c r="L83" s="28"/>
      <c r="O83" s="28"/>
    </row>
    <row r="84" spans="1:15" s="25" customFormat="1" ht="22.5" customHeight="1" x14ac:dyDescent="0.35">
      <c r="A84" s="29" t="str">
        <f>IF(C986="", "Year 1 Hot Water Consumption (Therms)", CONCATENATE(C986, " Hot Water Consumption (Therms)"))</f>
        <v>Year 1 Hot Water Consumption (Therms)</v>
      </c>
      <c r="B84" s="27"/>
      <c r="C84" s="27"/>
      <c r="F84" s="30">
        <f>HWThermTotal1</f>
        <v>0</v>
      </c>
      <c r="I84" s="26"/>
      <c r="K84" s="27"/>
      <c r="L84" s="28"/>
      <c r="O84" s="28"/>
    </row>
    <row r="85" spans="1:15" s="25" customFormat="1" ht="22.5" customHeight="1" x14ac:dyDescent="0.35">
      <c r="A85" s="29" t="str">
        <f>IF(C986="", "Year 1 Hot Water Cost ($)", CONCATENATE(C986, " Hot Water Cost ($)"))</f>
        <v>Year 1 Hot Water Cost ($)</v>
      </c>
      <c r="B85" s="27"/>
      <c r="C85" s="27"/>
      <c r="F85" s="30">
        <f>HWCostTotal1</f>
        <v>0</v>
      </c>
      <c r="I85" s="26"/>
      <c r="K85" s="27"/>
      <c r="L85" s="28"/>
      <c r="O85" s="28"/>
    </row>
    <row r="86" spans="1:15" s="25" customFormat="1" ht="22.5" customHeight="1" x14ac:dyDescent="0.35">
      <c r="A86" s="303" t="s">
        <v>202</v>
      </c>
      <c r="B86" s="303"/>
      <c r="C86" s="27"/>
      <c r="F86" s="33">
        <f>((F66+F70+F74+F76+F78+F82)*100000+F68*3413)/1000</f>
        <v>0</v>
      </c>
      <c r="I86" s="26"/>
      <c r="K86" s="27"/>
      <c r="L86" s="27"/>
      <c r="O86" s="34"/>
    </row>
    <row r="87" spans="1:15" s="25" customFormat="1" ht="22.5" customHeight="1" x14ac:dyDescent="0.35">
      <c r="A87" s="303" t="s">
        <v>203</v>
      </c>
      <c r="B87" s="303"/>
      <c r="C87" s="28"/>
      <c r="F87" s="32">
        <f>F67+F69+F71+F75+F77+F79+F83</f>
        <v>0</v>
      </c>
      <c r="I87" s="26"/>
      <c r="K87" s="27"/>
      <c r="L87" s="27"/>
      <c r="O87" s="35"/>
    </row>
    <row r="88" spans="1:15" s="25" customFormat="1" ht="22.5" customHeight="1" x14ac:dyDescent="0.35">
      <c r="A88" s="236" t="s">
        <v>16</v>
      </c>
      <c r="B88" s="236"/>
      <c r="C88" s="236"/>
      <c r="I88" s="26"/>
      <c r="K88" s="27"/>
      <c r="L88" s="27"/>
      <c r="O88" s="37"/>
    </row>
    <row r="89" spans="1:15" s="25" customFormat="1" ht="22.5" customHeight="1" x14ac:dyDescent="0.35">
      <c r="B89" s="36" t="str">
        <f>IF(C167="", "Year 1 Natural Gas (kBtu/sf) ", CONCATENATE(C167, " Natural Gas (kBtu/sf) "))</f>
        <v xml:space="preserve">Year 1 Natural Gas (kBtu/sf) </v>
      </c>
      <c r="C89" s="38"/>
      <c r="D89" s="38"/>
      <c r="E89" s="38"/>
      <c r="F89" s="192" t="e">
        <f>(F66*100000)/1000/$D$64</f>
        <v>#DIV/0!</v>
      </c>
      <c r="I89" s="26"/>
      <c r="K89" s="27"/>
      <c r="L89" s="27"/>
      <c r="N89" s="37"/>
      <c r="O89" s="32"/>
    </row>
    <row r="90" spans="1:15" s="25" customFormat="1" ht="22.5" customHeight="1" x14ac:dyDescent="0.35">
      <c r="B90" s="36" t="str">
        <f>IF(C248="", "Year 1 Electricity (kBtu/sf)", CONCATENATE(C248, " Electricity (kBtu/sf)"))</f>
        <v>Year 1 Electricity (kBtu/sf)</v>
      </c>
      <c r="F90" s="192" t="e">
        <f>(F68*3413)/1000/$D$64</f>
        <v>#DIV/0!</v>
      </c>
      <c r="I90" s="26"/>
      <c r="K90" s="27"/>
      <c r="L90" s="27"/>
      <c r="N90" s="37"/>
      <c r="O90" s="39"/>
    </row>
    <row r="91" spans="1:15" s="25" customFormat="1" ht="22.5" customHeight="1" x14ac:dyDescent="0.35">
      <c r="B91" s="36" t="str">
        <f>IF(C328="", "Year 1 Oil #1 (kBtu/sf) ", CONCATENATE(C328, " Oil #1 (kBtu/sf) "))</f>
        <v xml:space="preserve">Year 1 Oil #1 (kBtu/sf) </v>
      </c>
      <c r="C91" s="38"/>
      <c r="D91" s="38"/>
      <c r="E91" s="38"/>
      <c r="F91" s="192" t="e">
        <f>(F70*100000)/1000/$D$64</f>
        <v>#DIV/0!</v>
      </c>
      <c r="I91" s="26"/>
      <c r="K91" s="27"/>
      <c r="L91" s="27"/>
      <c r="N91" s="37"/>
      <c r="O91" s="39"/>
    </row>
    <row r="92" spans="1:15" s="25" customFormat="1" ht="22.5" customHeight="1" x14ac:dyDescent="0.35">
      <c r="B92" s="36" t="str">
        <f>IF(C421="", "Year 1 Oil #2 (kBtu/sf)", CONCATENATE(C421, " Oil #2 (kBtu/sf) "))</f>
        <v>Year 1 Oil #2 (kBtu/sf)</v>
      </c>
      <c r="C92" s="38"/>
      <c r="D92" s="38"/>
      <c r="E92" s="38"/>
      <c r="F92" s="192" t="e">
        <f>(F72*100000)/1000/$D$64</f>
        <v>#DIV/0!</v>
      </c>
      <c r="I92" s="26"/>
      <c r="K92" s="27"/>
      <c r="L92" s="27"/>
      <c r="N92" s="37"/>
      <c r="O92" s="39"/>
    </row>
    <row r="93" spans="1:15" s="25" customFormat="1" ht="22.5" customHeight="1" x14ac:dyDescent="0.35">
      <c r="B93" s="36" t="str">
        <f>IF(C516="", "Year 1 Propane (kBtu/sf) ", CONCATENATE(C516, " Propane (kBtu/sf) "))</f>
        <v xml:space="preserve">Year 1 Propane (kBtu/sf) </v>
      </c>
      <c r="C93" s="38"/>
      <c r="D93" s="38"/>
      <c r="E93" s="38"/>
      <c r="F93" s="192" t="e">
        <f>(F74*100000)/1000/$D$64</f>
        <v>#DIV/0!</v>
      </c>
      <c r="I93" s="26"/>
      <c r="K93" s="27"/>
      <c r="L93" s="27"/>
      <c r="N93" s="37"/>
      <c r="O93" s="39"/>
    </row>
    <row r="94" spans="1:15" s="25" customFormat="1" ht="22.5" customHeight="1" x14ac:dyDescent="0.35">
      <c r="B94" s="36" t="str">
        <f>IF(C610="", "Year 1 Coal (kBtu/sf)", CONCATENATE(C610, " Coal (kBtu/sf)"))</f>
        <v>Year 1 Coal (kBtu/sf)</v>
      </c>
      <c r="C94" s="38"/>
      <c r="D94" s="38"/>
      <c r="E94" s="38"/>
      <c r="F94" s="192" t="e">
        <f>(F76*100000)/1000/$D$64</f>
        <v>#DIV/0!</v>
      </c>
      <c r="I94" s="26"/>
      <c r="K94" s="27"/>
      <c r="L94" s="27"/>
      <c r="N94" s="37"/>
      <c r="O94" s="39"/>
    </row>
    <row r="95" spans="1:15" s="25" customFormat="1" ht="22.5" customHeight="1" x14ac:dyDescent="0.35">
      <c r="B95" s="36" t="str">
        <f>IF(C704="", "Year 1 Wood (Spruce) (kBtu/sf)", CONCATENATE(C704, " Wood (Spruce) (kBtu/sf)"))</f>
        <v>Year 1 Wood (Spruce) (kBtu/sf)</v>
      </c>
      <c r="C95" s="38"/>
      <c r="D95" s="38"/>
      <c r="E95" s="38"/>
      <c r="F95" s="192" t="e">
        <f>(F78*100000)/1000/$D$64</f>
        <v>#DIV/0!</v>
      </c>
      <c r="I95" s="26"/>
      <c r="K95" s="27"/>
      <c r="L95" s="27"/>
      <c r="N95" s="37"/>
      <c r="O95" s="39"/>
    </row>
    <row r="96" spans="1:15" s="25" customFormat="1" ht="22.5" customHeight="1" x14ac:dyDescent="0.35">
      <c r="B96" s="36" t="str">
        <f>IF(C798="", "Year 1 Wood (Birch) (kBtu/sf)", CONCATENATE(C798, " Wood (Birch) (kBtu/sf)"))</f>
        <v>Year 1 Wood (Birch) (kBtu/sf)</v>
      </c>
      <c r="C96" s="38"/>
      <c r="D96" s="38"/>
      <c r="E96" s="38"/>
      <c r="F96" s="192" t="e">
        <f>(F80*100000)/1000/$D$64</f>
        <v>#DIV/0!</v>
      </c>
      <c r="I96" s="26"/>
      <c r="K96" s="27"/>
      <c r="L96" s="27"/>
      <c r="N96" s="37"/>
      <c r="O96" s="39"/>
    </row>
    <row r="97" spans="1:15" s="25" customFormat="1" ht="22.5" customHeight="1" x14ac:dyDescent="0.35">
      <c r="B97" s="36" t="str">
        <f>IF(C892="", "Year 1 Steam (kBtu/sf)", CONCATENATE(C892, " Steam (kBtu/sf)"))</f>
        <v>Year 1 Steam (kBtu/sf)</v>
      </c>
      <c r="C97" s="38"/>
      <c r="D97" s="38"/>
      <c r="E97" s="38"/>
      <c r="F97" s="192" t="e">
        <f>(F82*100000)/1000/$D$64</f>
        <v>#DIV/0!</v>
      </c>
      <c r="I97" s="26"/>
      <c r="K97" s="27"/>
      <c r="L97" s="27"/>
      <c r="N97" s="37"/>
      <c r="O97" s="39"/>
    </row>
    <row r="98" spans="1:15" s="25" customFormat="1" ht="22.5" customHeight="1" x14ac:dyDescent="0.35">
      <c r="B98" s="36" t="str">
        <f>IF(C986="", "Year 1 Hot Water (kBtu/sf)", CONCATENATE(C986, " Hot Water (kBtu/sf)"))</f>
        <v>Year 1 Hot Water (kBtu/sf)</v>
      </c>
      <c r="C98" s="38"/>
      <c r="D98" s="38"/>
      <c r="E98" s="38"/>
      <c r="F98" s="192" t="e">
        <f>(F84*100000)/1000/$D$64</f>
        <v>#DIV/0!</v>
      </c>
      <c r="I98" s="26"/>
      <c r="K98" s="27"/>
      <c r="L98" s="27"/>
      <c r="N98" s="37"/>
      <c r="O98" s="39"/>
    </row>
    <row r="99" spans="1:15" s="25" customFormat="1" ht="22.5" customHeight="1" x14ac:dyDescent="0.35">
      <c r="B99" s="38" t="s">
        <v>204</v>
      </c>
      <c r="C99" s="28"/>
      <c r="D99" s="37"/>
      <c r="F99" s="194" t="e">
        <f>F86/$D$64</f>
        <v>#DIV/0!</v>
      </c>
      <c r="I99" s="26"/>
    </row>
    <row r="100" spans="1:15" s="25" customFormat="1" ht="22.5" customHeight="1" x14ac:dyDescent="0.35">
      <c r="A100" s="236" t="s">
        <v>17</v>
      </c>
      <c r="B100" s="236"/>
      <c r="C100" s="236"/>
      <c r="F100" s="40"/>
      <c r="I100" s="26"/>
    </row>
    <row r="101" spans="1:15" s="25" customFormat="1" ht="22.5" customHeight="1" x14ac:dyDescent="0.35">
      <c r="B101" s="36" t="str">
        <f>IF(C167="", "Year 1 Natural Gas Cost Index ($/sf) ", CONCATENATE(C167, " Natural Gas Cost Index ($/sf) "))</f>
        <v xml:space="preserve">Year 1 Natural Gas Cost Index ($/sf) </v>
      </c>
      <c r="F101" s="41" t="e">
        <f>F67/$D$64</f>
        <v>#DIV/0!</v>
      </c>
      <c r="I101" s="26"/>
    </row>
    <row r="102" spans="1:15" s="25" customFormat="1" ht="22.5" customHeight="1" x14ac:dyDescent="0.35">
      <c r="B102" s="36" t="str">
        <f>IF(C248="", "Year 1 Electric Cost Index ($/sf)", CONCATENATE(C248, " Electric Cost Index ($/sf)"))</f>
        <v>Year 1 Electric Cost Index ($/sf)</v>
      </c>
      <c r="F102" s="41" t="e">
        <f>F69/$D$64</f>
        <v>#DIV/0!</v>
      </c>
      <c r="I102" s="26"/>
    </row>
    <row r="103" spans="1:15" s="25" customFormat="1" ht="22.5" customHeight="1" x14ac:dyDescent="0.35">
      <c r="B103" s="36" t="str">
        <f>IF(C328="", "Year 1 Oil #1 Cost Index ($/sf)", CONCATENATE(C328, " Oil #1 Cost Index ($/sf)"))</f>
        <v>Year 1 Oil #1 Cost Index ($/sf)</v>
      </c>
      <c r="C103" s="38"/>
      <c r="D103" s="38"/>
      <c r="F103" s="41" t="e">
        <f>F71/$D$64</f>
        <v>#DIV/0!</v>
      </c>
      <c r="I103" s="26"/>
    </row>
    <row r="104" spans="1:15" s="25" customFormat="1" ht="22.5" customHeight="1" x14ac:dyDescent="0.35">
      <c r="B104" s="36" t="str">
        <f>IF(C421="", "Year 1 Oil #2 Cost Index ($/sf)", CONCATENATE(C421, " Oil #2 Cost Index ($/sf)"))</f>
        <v>Year 1 Oil #2 Cost Index ($/sf)</v>
      </c>
      <c r="C104" s="38"/>
      <c r="D104" s="38"/>
      <c r="F104" s="41" t="e">
        <f>F73/$D$64</f>
        <v>#DIV/0!</v>
      </c>
      <c r="I104" s="26"/>
    </row>
    <row r="105" spans="1:15" s="25" customFormat="1" ht="22.5" customHeight="1" x14ac:dyDescent="0.35">
      <c r="B105" s="36" t="str">
        <f>IF(C516="", "Year 1 Propane Cost Index ($/sf)", CONCATENATE(C516, " Propane Cost Index ($/sf)"))</f>
        <v>Year 1 Propane Cost Index ($/sf)</v>
      </c>
      <c r="C105" s="38"/>
      <c r="D105" s="38"/>
      <c r="F105" s="41" t="e">
        <f>F75/$D$64</f>
        <v>#DIV/0!</v>
      </c>
      <c r="I105" s="26"/>
    </row>
    <row r="106" spans="1:15" s="25" customFormat="1" ht="22.5" customHeight="1" x14ac:dyDescent="0.35">
      <c r="B106" s="36" t="str">
        <f>IF(C610="", "Year 1 Coal Cost Index ($/sf)", CONCATENATE(C610, " Coal Cost Index ($/sf)"))</f>
        <v>Year 1 Coal Cost Index ($/sf)</v>
      </c>
      <c r="C106" s="38"/>
      <c r="D106" s="38"/>
      <c r="F106" s="41" t="e">
        <f>F77/$D$64</f>
        <v>#DIV/0!</v>
      </c>
      <c r="I106" s="26"/>
    </row>
    <row r="107" spans="1:15" s="25" customFormat="1" ht="22.5" customHeight="1" x14ac:dyDescent="0.35">
      <c r="B107" s="36" t="str">
        <f>IF(C704="", "Year 1 Wood (Spruce) Cost Index ($/sf)", CONCATENATE(C704, " Wood (Spruce) Cost Index ($/sf)"))</f>
        <v>Year 1 Wood (Spruce) Cost Index ($/sf)</v>
      </c>
      <c r="C107" s="38"/>
      <c r="D107" s="38"/>
      <c r="F107" s="41" t="e">
        <f>F79/$D$64</f>
        <v>#DIV/0!</v>
      </c>
      <c r="I107" s="26"/>
    </row>
    <row r="108" spans="1:15" s="25" customFormat="1" ht="22.5" customHeight="1" x14ac:dyDescent="0.35">
      <c r="B108" s="36" t="str">
        <f>IF(C798="", "Year 1 Wood (Birch) Cost Index ($/sf)", CONCATENATE(C798, " Wood (Birch) Cost Index ($/sf)"))</f>
        <v>Year 1 Wood (Birch) Cost Index ($/sf)</v>
      </c>
      <c r="C108" s="38"/>
      <c r="D108" s="38"/>
      <c r="F108" s="41" t="e">
        <f>F81/$D$64</f>
        <v>#DIV/0!</v>
      </c>
      <c r="I108" s="26"/>
    </row>
    <row r="109" spans="1:15" s="25" customFormat="1" ht="22.5" customHeight="1" x14ac:dyDescent="0.35">
      <c r="B109" s="36" t="str">
        <f>IF(C892="", "Year 1 Steam Cost Index ($/sf)", CONCATENATE(C892, " Steam Cost Index ($/sf)"))</f>
        <v>Year 1 Steam Cost Index ($/sf)</v>
      </c>
      <c r="C109" s="38"/>
      <c r="D109" s="38"/>
      <c r="F109" s="41" t="e">
        <f>F83/$D$64</f>
        <v>#DIV/0!</v>
      </c>
      <c r="I109" s="26"/>
    </row>
    <row r="110" spans="1:15" s="25" customFormat="1" ht="22.5" customHeight="1" x14ac:dyDescent="0.35">
      <c r="B110" s="36" t="str">
        <f>IF(C896="", "Year 1 Hot Water Cost Index ($/sf)", CONCATENATE(C986, " Hot Water Cost Index ($/sf)"))</f>
        <v>Year 1 Hot Water Cost Index ($/sf)</v>
      </c>
      <c r="C110" s="38"/>
      <c r="D110" s="38"/>
      <c r="F110" s="41" t="e">
        <f>F85/$D$64</f>
        <v>#DIV/0!</v>
      </c>
      <c r="I110" s="26"/>
    </row>
    <row r="111" spans="1:15" s="25" customFormat="1" ht="22.5" customHeight="1" x14ac:dyDescent="0.35">
      <c r="B111" s="36" t="s">
        <v>205</v>
      </c>
      <c r="F111" s="42" t="e">
        <f>F87/$D$64</f>
        <v>#DIV/0!</v>
      </c>
      <c r="I111" s="26"/>
    </row>
    <row r="112" spans="1:15" s="25" customFormat="1" ht="22.5" customHeight="1" x14ac:dyDescent="0.35">
      <c r="I112" s="26"/>
    </row>
    <row r="113" spans="1:9" s="25" customFormat="1" ht="22.5" customHeight="1" x14ac:dyDescent="0.35">
      <c r="A113" s="29" t="str">
        <f>IF(E167="", "Year 2 Natural Gas Consumption (Therms)", CONCATENATE(E167, " Natural Gas Consumption (Therms)"))</f>
        <v>Year 2 Natural Gas Consumption (Therms)</v>
      </c>
      <c r="B113" s="27"/>
      <c r="C113" s="27"/>
      <c r="D113" s="43"/>
      <c r="F113" s="30">
        <f>NGThermsTotal2</f>
        <v>0</v>
      </c>
      <c r="I113" s="26"/>
    </row>
    <row r="114" spans="1:9" s="25" customFormat="1" ht="22.5" customHeight="1" x14ac:dyDescent="0.35">
      <c r="A114" s="29" t="str">
        <f>IF(E167="", "Year 2 Natural Gas Cost ($)", CONCATENATE(E167, " Natural Gas Cost ($)"))</f>
        <v>Year 2 Natural Gas Cost ($)</v>
      </c>
      <c r="B114" s="27"/>
      <c r="C114" s="27"/>
      <c r="D114" s="43"/>
      <c r="F114" s="31">
        <f>NGCostTotal2</f>
        <v>0</v>
      </c>
      <c r="I114" s="26"/>
    </row>
    <row r="115" spans="1:9" s="25" customFormat="1" ht="22.5" customHeight="1" x14ac:dyDescent="0.35">
      <c r="A115" s="29" t="str">
        <f>IF(E248="", "Year 2 Electric Consumption (kWh)", CONCATENATE(E248, " Electric Consumption (kWh)"))</f>
        <v>Year 2 Electric Consumption (kWh)</v>
      </c>
      <c r="B115" s="27"/>
      <c r="C115" s="27"/>
      <c r="D115" s="43"/>
      <c r="F115" s="32">
        <f>ElectrickWhTotal2</f>
        <v>0</v>
      </c>
      <c r="I115" s="26"/>
    </row>
    <row r="116" spans="1:9" s="25" customFormat="1" ht="22.5" customHeight="1" x14ac:dyDescent="0.35">
      <c r="A116" s="29" t="str">
        <f>IF(E248="", "Year 2 Electric Cost ($)", CONCATENATE(E248, " Electric Cost ($)"))</f>
        <v>Year 2 Electric Cost ($)</v>
      </c>
      <c r="B116" s="27"/>
      <c r="C116" s="27"/>
      <c r="D116" s="43"/>
      <c r="F116" s="32">
        <f>ElecCostTotal2</f>
        <v>0</v>
      </c>
      <c r="I116" s="26"/>
    </row>
    <row r="117" spans="1:9" s="25" customFormat="1" ht="22.5" customHeight="1" x14ac:dyDescent="0.35">
      <c r="A117" s="29" t="str">
        <f>IF(E328="", "Year 2 Oil #1 Consumption (Therms)", CONCATENATE(E328, " Oil #1 Consumption (Therms)"))</f>
        <v>Year 2 Oil #1 Consumption (Therms)</v>
      </c>
      <c r="B117" s="27"/>
      <c r="C117" s="27"/>
      <c r="D117" s="43"/>
      <c r="F117" s="30">
        <f>Oil1ThermTotal2</f>
        <v>0</v>
      </c>
      <c r="I117" s="26"/>
    </row>
    <row r="118" spans="1:9" s="25" customFormat="1" ht="22.5" customHeight="1" x14ac:dyDescent="0.35">
      <c r="A118" s="29" t="str">
        <f>IF(E328="", "Year 2 Oil #1 Cost ($)", CONCATENATE(E328, " Oil #1 Cost ($)"))</f>
        <v>Year 2 Oil #1 Cost ($)</v>
      </c>
      <c r="B118" s="27"/>
      <c r="C118" s="27"/>
      <c r="D118" s="43"/>
      <c r="F118" s="31">
        <f>Oil1CostTotal2</f>
        <v>0</v>
      </c>
      <c r="I118" s="26"/>
    </row>
    <row r="119" spans="1:9" s="25" customFormat="1" ht="22.5" customHeight="1" x14ac:dyDescent="0.35">
      <c r="A119" s="29" t="str">
        <f>IF(E421="", "Year 2 Oil #2 Consumption (Therms)", CONCATENATE(E421, " Oil #2 Consumption (Therms)"))</f>
        <v>Year 2 Oil #2 Consumption (Therms)</v>
      </c>
      <c r="B119" s="27"/>
      <c r="C119" s="27"/>
      <c r="D119" s="43"/>
      <c r="F119" s="30">
        <f>Oil2ThermTotal2</f>
        <v>0</v>
      </c>
      <c r="I119" s="26"/>
    </row>
    <row r="120" spans="1:9" s="25" customFormat="1" ht="22.5" customHeight="1" x14ac:dyDescent="0.35">
      <c r="A120" s="29" t="str">
        <f>IF(E421="", "Year 2 Oil #2 Cost ($)", CONCATENATE(E421, " Oil #2 Cost ($)"))</f>
        <v>Year 2 Oil #2 Cost ($)</v>
      </c>
      <c r="B120" s="27"/>
      <c r="C120" s="27"/>
      <c r="D120" s="43"/>
      <c r="F120" s="31">
        <f>Oil2CostTotal2</f>
        <v>0</v>
      </c>
      <c r="I120" s="26"/>
    </row>
    <row r="121" spans="1:9" s="25" customFormat="1" ht="22.5" customHeight="1" x14ac:dyDescent="0.35">
      <c r="A121" s="29" t="str">
        <f>IF(E516="", "Year 2 Propane Consumption (Therms)", CONCATENATE(E516, " Propane Consumption (Therms)"))</f>
        <v>Year 2 Propane Consumption (Therms)</v>
      </c>
      <c r="B121" s="27"/>
      <c r="C121" s="27"/>
      <c r="D121" s="43"/>
      <c r="F121" s="30">
        <f>PropThermTotal2</f>
        <v>0</v>
      </c>
      <c r="I121" s="26"/>
    </row>
    <row r="122" spans="1:9" s="25" customFormat="1" ht="22.5" customHeight="1" x14ac:dyDescent="0.35">
      <c r="A122" s="29" t="str">
        <f>IF(E516="", "Year 2 Propane Cost ($)", CONCATENATE(E516, " Propane Cost ($)"))</f>
        <v>Year 2 Propane Cost ($)</v>
      </c>
      <c r="B122" s="27"/>
      <c r="C122" s="27"/>
      <c r="D122" s="43"/>
      <c r="F122" s="31">
        <f>PropCostTotal2</f>
        <v>0</v>
      </c>
      <c r="I122" s="26"/>
    </row>
    <row r="123" spans="1:9" s="25" customFormat="1" ht="22.5" customHeight="1" x14ac:dyDescent="0.35">
      <c r="A123" s="29" t="str">
        <f>IF(E610="", "Year 2 Coal Consumption (Therms)", CONCATENATE(E610, " Coal Consumption (Therms)"))</f>
        <v>Year 2 Coal Consumption (Therms)</v>
      </c>
      <c r="B123" s="27"/>
      <c r="C123" s="27"/>
      <c r="D123" s="43"/>
      <c r="F123" s="30">
        <f>CoalThermTotal2</f>
        <v>0</v>
      </c>
      <c r="I123" s="26"/>
    </row>
    <row r="124" spans="1:9" s="25" customFormat="1" ht="22.5" customHeight="1" x14ac:dyDescent="0.35">
      <c r="A124" s="29" t="str">
        <f>IF(E610="", "Year 2 Coal Cost ($)", CONCATENATE(E610, " Coal Cost ($)"))</f>
        <v>Year 2 Coal Cost ($)</v>
      </c>
      <c r="B124" s="27"/>
      <c r="C124" s="27"/>
      <c r="D124" s="43"/>
      <c r="F124" s="31">
        <f>CoalCostTotal2</f>
        <v>0</v>
      </c>
      <c r="I124" s="26"/>
    </row>
    <row r="125" spans="1:9" s="25" customFormat="1" ht="22.5" customHeight="1" x14ac:dyDescent="0.35">
      <c r="A125" s="29" t="str">
        <f>IF(E704="", "Year 2 Wood (Spruce) Consumption (Therms)", CONCATENATE(E704, " Wood (Spruce) Consumption (Therms)"))</f>
        <v>Year 2 Wood (Spruce) Consumption (Therms)</v>
      </c>
      <c r="B125" s="27"/>
      <c r="C125" s="27"/>
      <c r="D125" s="43"/>
      <c r="F125" s="30">
        <f>SpruceThermTotal2</f>
        <v>0</v>
      </c>
      <c r="I125" s="26"/>
    </row>
    <row r="126" spans="1:9" s="25" customFormat="1" ht="22.5" customHeight="1" x14ac:dyDescent="0.35">
      <c r="A126" s="29" t="str">
        <f>IF(E704="", "Year 2 Wood (Spruce) Cost ($)", CONCATENATE(E704, " Wood (Spruce) Cost ($)"))</f>
        <v>Year 2 Wood (Spruce) Cost ($)</v>
      </c>
      <c r="B126" s="27"/>
      <c r="C126" s="27"/>
      <c r="D126" s="43"/>
      <c r="F126" s="31">
        <f>SpruceCostTotal2</f>
        <v>0</v>
      </c>
      <c r="I126" s="26"/>
    </row>
    <row r="127" spans="1:9" s="25" customFormat="1" ht="22.5" customHeight="1" x14ac:dyDescent="0.35">
      <c r="A127" s="29" t="str">
        <f>IF(E798="", "Year 2 Wood (Birch) Consumption (Therms)", CONCATENATE(E798, " Wood (Birch) Consumption (Therms)"))</f>
        <v>Year 2 Wood (Birch) Consumption (Therms)</v>
      </c>
      <c r="B127" s="27"/>
      <c r="C127" s="27"/>
      <c r="D127" s="43"/>
      <c r="F127" s="30">
        <f>BirchThermTotal2</f>
        <v>0</v>
      </c>
      <c r="I127" s="26"/>
    </row>
    <row r="128" spans="1:9" s="25" customFormat="1" ht="22.5" customHeight="1" x14ac:dyDescent="0.35">
      <c r="A128" s="29" t="str">
        <f>IF(E798="", "Year 2 Wood (Birch) Cost ($)", CONCATENATE(E798, " Wood (Birch) Cost ($)"))</f>
        <v>Year 2 Wood (Birch) Cost ($)</v>
      </c>
      <c r="B128" s="27"/>
      <c r="C128" s="27"/>
      <c r="D128" s="43"/>
      <c r="F128" s="31">
        <f>BirchCostTotal2</f>
        <v>0</v>
      </c>
      <c r="I128" s="26"/>
    </row>
    <row r="129" spans="1:9" s="25" customFormat="1" ht="22.5" customHeight="1" x14ac:dyDescent="0.35">
      <c r="A129" s="29" t="str">
        <f>IF(E892="", "Year 2 Steam Consumption (Therms)", CONCATENATE(E892, " Steam Consumption (Therms)"))</f>
        <v>Year 2 Steam Consumption (Therms)</v>
      </c>
      <c r="B129" s="27"/>
      <c r="C129" s="27"/>
      <c r="D129" s="43"/>
      <c r="F129" s="30">
        <f>SteamThermTotal2</f>
        <v>0</v>
      </c>
      <c r="I129" s="26"/>
    </row>
    <row r="130" spans="1:9" s="25" customFormat="1" ht="22.5" customHeight="1" x14ac:dyDescent="0.35">
      <c r="A130" s="29" t="str">
        <f>IF(E892="", "Year 2 Steam Cost ($)", CONCATENATE(E892, " Steam Cost ($)"))</f>
        <v>Year 2 Steam Cost ($)</v>
      </c>
      <c r="B130" s="27"/>
      <c r="C130" s="27"/>
      <c r="D130" s="43"/>
      <c r="F130" s="31">
        <f>SteamCostTotal2</f>
        <v>0</v>
      </c>
      <c r="I130" s="26"/>
    </row>
    <row r="131" spans="1:9" s="25" customFormat="1" ht="22.5" customHeight="1" x14ac:dyDescent="0.35">
      <c r="A131" s="29" t="str">
        <f>IF(E986="", "Year 2 Hot Water Consumption (Therms)", CONCATENATE(E896, " Hot Water Consumption (Therms)"))</f>
        <v>Year 2 Hot Water Consumption (Therms)</v>
      </c>
      <c r="B131" s="27"/>
      <c r="C131" s="27"/>
      <c r="D131" s="43"/>
      <c r="F131" s="30">
        <f>HWThermTotal2</f>
        <v>0</v>
      </c>
      <c r="I131" s="26"/>
    </row>
    <row r="132" spans="1:9" s="25" customFormat="1" ht="22.5" customHeight="1" x14ac:dyDescent="0.35">
      <c r="A132" s="29" t="str">
        <f>IF(E986="", "Year 2 Hot Water Cost ($)", CONCATENATE(E986, " Hot Water Cost ($)"))</f>
        <v>Year 2 Hot Water Cost ($)</v>
      </c>
      <c r="B132" s="27"/>
      <c r="C132" s="27"/>
      <c r="D132" s="43"/>
      <c r="F132" s="31">
        <f>HWCostTotal2</f>
        <v>0</v>
      </c>
      <c r="I132" s="26"/>
    </row>
    <row r="133" spans="1:9" s="25" customFormat="1" ht="22.5" customHeight="1" x14ac:dyDescent="0.35">
      <c r="A133" s="303" t="s">
        <v>202</v>
      </c>
      <c r="B133" s="303"/>
      <c r="C133" s="27"/>
      <c r="D133" s="43"/>
      <c r="F133" s="33">
        <f>((F113+F117+F119+F121+F123+F125+F127+F129+F131)*100000+F115*3413)/1000</f>
        <v>0</v>
      </c>
      <c r="I133" s="26"/>
    </row>
    <row r="134" spans="1:9" s="25" customFormat="1" ht="22.5" customHeight="1" x14ac:dyDescent="0.35">
      <c r="A134" s="303" t="s">
        <v>203</v>
      </c>
      <c r="B134" s="303"/>
      <c r="C134" s="28"/>
      <c r="D134" s="43"/>
      <c r="F134" s="32">
        <f>F114+F116+F118+F120+F122+F124+F126+F128+F130+F132</f>
        <v>0</v>
      </c>
      <c r="I134" s="26"/>
    </row>
    <row r="135" spans="1:9" s="25" customFormat="1" ht="22.5" customHeight="1" x14ac:dyDescent="0.35">
      <c r="A135" s="236" t="s">
        <v>16</v>
      </c>
      <c r="B135" s="236"/>
      <c r="C135" s="236"/>
      <c r="I135" s="26"/>
    </row>
    <row r="136" spans="1:9" s="25" customFormat="1" ht="22.5" customHeight="1" x14ac:dyDescent="0.35">
      <c r="B136" s="36" t="str">
        <f>IF(E167="", "Year 2 Natural Gas (kBtu/sf) ", CONCATENATE(E167, " Natural Gas (kBtu/sf) "))</f>
        <v xml:space="preserve">Year 2 Natural Gas (kBtu/sf) </v>
      </c>
      <c r="C136" s="38"/>
      <c r="D136" s="38"/>
      <c r="E136" s="38"/>
      <c r="F136" s="192" t="e">
        <f>(F113*100000)/1000/$D$64</f>
        <v>#DIV/0!</v>
      </c>
      <c r="I136" s="26"/>
    </row>
    <row r="137" spans="1:9" s="25" customFormat="1" ht="22.5" customHeight="1" x14ac:dyDescent="0.35">
      <c r="B137" s="36" t="str">
        <f>IF(E248="", "Year 2 Electricity (kBtu/sf)", CONCATENATE(E248, " Electricity (kBtu/sf)"))</f>
        <v>Year 2 Electricity (kBtu/sf)</v>
      </c>
      <c r="F137" s="192" t="e">
        <f>(F115*3413)/1000/$D$64</f>
        <v>#DIV/0!</v>
      </c>
      <c r="I137" s="26"/>
    </row>
    <row r="138" spans="1:9" s="25" customFormat="1" ht="22.5" customHeight="1" x14ac:dyDescent="0.35">
      <c r="B138" s="36" t="str">
        <f>IF(E328="", "Year 2 Oil #1 (kBtu/sf) ", CONCATENATE(E328, " Oil #1 (kBtu/sf) "))</f>
        <v xml:space="preserve">Year 2 Oil #1 (kBtu/sf) </v>
      </c>
      <c r="C138" s="38"/>
      <c r="D138" s="38"/>
      <c r="E138" s="38"/>
      <c r="F138" s="192" t="e">
        <f>(F117*100000)/1000/$D$64</f>
        <v>#DIV/0!</v>
      </c>
      <c r="I138" s="26"/>
    </row>
    <row r="139" spans="1:9" s="25" customFormat="1" ht="22.5" customHeight="1" x14ac:dyDescent="0.35">
      <c r="B139" s="36" t="str">
        <f>IF(E421="", "Year 2 Oil #2 (kBtu/sf)", CONCATENATE(E421, " Oil #2 (kBtu/sf) "))</f>
        <v>Year 2 Oil #2 (kBtu/sf)</v>
      </c>
      <c r="C139" s="38"/>
      <c r="D139" s="38"/>
      <c r="E139" s="38"/>
      <c r="F139" s="192" t="e">
        <f>(F119*100000)/1000/$D$64</f>
        <v>#DIV/0!</v>
      </c>
      <c r="I139" s="26"/>
    </row>
    <row r="140" spans="1:9" s="25" customFormat="1" ht="22.5" customHeight="1" x14ac:dyDescent="0.35">
      <c r="B140" s="36" t="str">
        <f>IF(E516="", "Year 2 Propane (kBtu/sf) ", CONCATENATE(E516, " Propane (kBtu/sf) "))</f>
        <v xml:space="preserve">Year 2 Propane (kBtu/sf) </v>
      </c>
      <c r="C140" s="38"/>
      <c r="D140" s="38"/>
      <c r="E140" s="38"/>
      <c r="F140" s="192" t="e">
        <f>(F122*100000)/1000/$D$64</f>
        <v>#DIV/0!</v>
      </c>
      <c r="I140" s="26"/>
    </row>
    <row r="141" spans="1:9" s="25" customFormat="1" ht="22.5" customHeight="1" x14ac:dyDescent="0.35">
      <c r="B141" s="36" t="str">
        <f>IF(E610="", "Year 2 Coal (kBtu/sf)", CONCATENATE(E610, " Coal (kBtu/sf)"))</f>
        <v>Year 2 Coal (kBtu/sf)</v>
      </c>
      <c r="C141" s="38"/>
      <c r="D141" s="38"/>
      <c r="E141" s="38"/>
      <c r="F141" s="192" t="e">
        <f>(F123*100000)/1000/$D$64</f>
        <v>#DIV/0!</v>
      </c>
      <c r="I141" s="26"/>
    </row>
    <row r="142" spans="1:9" s="25" customFormat="1" ht="22.5" customHeight="1" x14ac:dyDescent="0.35">
      <c r="B142" s="36" t="str">
        <f>IF(E704="", "Year 2 Wood (Spruce) (kBtu/sf)", CONCATENATE(E704, " Wood (Spruce) (kBtu/sf)"))</f>
        <v>Year 2 Wood (Spruce) (kBtu/sf)</v>
      </c>
      <c r="C142" s="38"/>
      <c r="D142" s="38"/>
      <c r="E142" s="38"/>
      <c r="F142" s="192" t="e">
        <f>(F125*100000)/1000/$D$64</f>
        <v>#DIV/0!</v>
      </c>
      <c r="I142" s="26"/>
    </row>
    <row r="143" spans="1:9" s="25" customFormat="1" ht="22.5" customHeight="1" x14ac:dyDescent="0.35">
      <c r="B143" s="36" t="str">
        <f>IF(E798="", "Year 2 Wood (Birch) (kBtu/sf)", CONCATENATE(E798, " Wood (Birch) (kBtu/sf)"))</f>
        <v>Year 2 Wood (Birch) (kBtu/sf)</v>
      </c>
      <c r="C143" s="38"/>
      <c r="D143" s="38"/>
      <c r="E143" s="38"/>
      <c r="F143" s="192" t="e">
        <f>(F127*100000)/1000/$D$64</f>
        <v>#DIV/0!</v>
      </c>
      <c r="I143" s="26"/>
    </row>
    <row r="144" spans="1:9" s="25" customFormat="1" ht="22.5" customHeight="1" x14ac:dyDescent="0.35">
      <c r="B144" s="36" t="str">
        <f>IF(E892="", "Year 2 Steam (kBtu/sf)", CONCATENATE(E892, " Steam (kBtu/sf)"))</f>
        <v>Year 2 Steam (kBtu/sf)</v>
      </c>
      <c r="C144" s="38"/>
      <c r="D144" s="38"/>
      <c r="E144" s="38"/>
      <c r="F144" s="192" t="e">
        <f>(F129*100000)/1000/$D$64</f>
        <v>#DIV/0!</v>
      </c>
      <c r="I144" s="26"/>
    </row>
    <row r="145" spans="1:9" s="25" customFormat="1" ht="22.5" customHeight="1" x14ac:dyDescent="0.35">
      <c r="B145" s="36" t="str">
        <f>IF(E986="", "Year 2 Hot Water (kBtu/sf)", CONCATENATE(E986, " Hot Water (kBtu/sf)"))</f>
        <v>Year 2 Hot Water (kBtu/sf)</v>
      </c>
      <c r="C145" s="38"/>
      <c r="D145" s="38"/>
      <c r="E145" s="38"/>
      <c r="F145" s="192" t="e">
        <f>(F131*100000)/1000/$D$64</f>
        <v>#DIV/0!</v>
      </c>
      <c r="I145" s="26"/>
    </row>
    <row r="146" spans="1:9" s="25" customFormat="1" ht="22.5" customHeight="1" x14ac:dyDescent="0.35">
      <c r="B146" s="38" t="s">
        <v>204</v>
      </c>
      <c r="C146" s="28"/>
      <c r="D146" s="37"/>
      <c r="F146" s="194" t="e">
        <f>F133/$D$64</f>
        <v>#DIV/0!</v>
      </c>
      <c r="I146" s="26"/>
    </row>
    <row r="147" spans="1:9" s="25" customFormat="1" ht="22.5" customHeight="1" x14ac:dyDescent="0.35">
      <c r="A147" s="236" t="s">
        <v>17</v>
      </c>
      <c r="B147" s="236"/>
      <c r="C147" s="236"/>
      <c r="F147" s="40"/>
      <c r="I147" s="26"/>
    </row>
    <row r="148" spans="1:9" s="25" customFormat="1" ht="22.5" customHeight="1" x14ac:dyDescent="0.35">
      <c r="B148" s="36" t="str">
        <f>IF(E167="", "Year 2 Natural Gas Cost Index ($/sf) ", CONCATENATE(E167, " Natural Gas Cost Index ($/sf) "))</f>
        <v xml:space="preserve">Year 2 Natural Gas Cost Index ($/sf) </v>
      </c>
      <c r="F148" s="41" t="e">
        <f>F114/$D$64</f>
        <v>#DIV/0!</v>
      </c>
      <c r="I148" s="26"/>
    </row>
    <row r="149" spans="1:9" s="25" customFormat="1" ht="22.5" customHeight="1" x14ac:dyDescent="0.35">
      <c r="B149" s="36" t="str">
        <f>IF(E248="", "Year 2 Electric Cost Index ($/sf)", CONCATENATE(E248, " Electric Cost Index ($/sf)"))</f>
        <v>Year 2 Electric Cost Index ($/sf)</v>
      </c>
      <c r="F149" s="41" t="e">
        <f>F116/$D$64</f>
        <v>#DIV/0!</v>
      </c>
      <c r="I149" s="26"/>
    </row>
    <row r="150" spans="1:9" s="25" customFormat="1" ht="22.5" customHeight="1" x14ac:dyDescent="0.35">
      <c r="B150" s="36" t="str">
        <f>IF(E328="", "Year 2 Oil #1 Cost Index ($/sf)", CONCATENATE(E328, " Oil #1 Cost Index ($/sf)"))</f>
        <v>Year 2 Oil #1 Cost Index ($/sf)</v>
      </c>
      <c r="C150" s="38"/>
      <c r="D150" s="38"/>
      <c r="F150" s="41" t="e">
        <f>F118/$D$64</f>
        <v>#DIV/0!</v>
      </c>
      <c r="I150" s="26"/>
    </row>
    <row r="151" spans="1:9" s="25" customFormat="1" ht="22.5" customHeight="1" x14ac:dyDescent="0.35">
      <c r="B151" s="36" t="str">
        <f>IF(E421="", "Year 2 Oil #2 Cost Index ($/sf)", CONCATENATE(E421, " Oil #2 Cost Index ($/sf)"))</f>
        <v>Year 2 Oil #2 Cost Index ($/sf)</v>
      </c>
      <c r="C151" s="38"/>
      <c r="D151" s="38"/>
      <c r="F151" s="41" t="e">
        <f>F120/$D$64</f>
        <v>#DIV/0!</v>
      </c>
      <c r="I151" s="26"/>
    </row>
    <row r="152" spans="1:9" s="25" customFormat="1" ht="22.5" customHeight="1" x14ac:dyDescent="0.35">
      <c r="B152" s="36" t="str">
        <f>IF(E516="", "Year 2 Propane Cost Index ($/sf)", CONCATENATE(E516, " Propane Cost Index ($/sf)"))</f>
        <v>Year 2 Propane Cost Index ($/sf)</v>
      </c>
      <c r="C152" s="38"/>
      <c r="D152" s="38"/>
      <c r="F152" s="41" t="e">
        <f>F122/$D$64</f>
        <v>#DIV/0!</v>
      </c>
      <c r="I152" s="26"/>
    </row>
    <row r="153" spans="1:9" s="25" customFormat="1" ht="22.5" customHeight="1" x14ac:dyDescent="0.35">
      <c r="B153" s="36" t="str">
        <f>IF(E610="", "Year 2 Coal Cost Index ($/sf)", CONCATENATE(E610, " Coal Cost Index ($/sf)"))</f>
        <v>Year 2 Coal Cost Index ($/sf)</v>
      </c>
      <c r="C153" s="38"/>
      <c r="D153" s="38"/>
      <c r="F153" s="41" t="e">
        <f>F124/$D$64</f>
        <v>#DIV/0!</v>
      </c>
      <c r="I153" s="26"/>
    </row>
    <row r="154" spans="1:9" s="25" customFormat="1" ht="22.5" customHeight="1" x14ac:dyDescent="0.35">
      <c r="B154" s="36" t="str">
        <f>IF(E704="", "Year 2 Wood (Spruce) Cost Index ($/sf)", CONCATENATE(E704, " Wood (Spruce) Cost Index ($/sf)"))</f>
        <v>Year 2 Wood (Spruce) Cost Index ($/sf)</v>
      </c>
      <c r="C154" s="38"/>
      <c r="D154" s="38"/>
      <c r="F154" s="41" t="e">
        <f>F126/$D$64</f>
        <v>#DIV/0!</v>
      </c>
      <c r="I154" s="26"/>
    </row>
    <row r="155" spans="1:9" s="25" customFormat="1" ht="22.5" customHeight="1" x14ac:dyDescent="0.35">
      <c r="B155" s="36" t="str">
        <f>IF(E798="", "Year 2 Wood (Birch) Cost Index ($/sf)", CONCATENATE(E798, " Wood (Birch) Cost Index ($/sf)"))</f>
        <v>Year 2 Wood (Birch) Cost Index ($/sf)</v>
      </c>
      <c r="C155" s="38"/>
      <c r="D155" s="38"/>
      <c r="F155" s="41" t="e">
        <f>F128/$D$64</f>
        <v>#DIV/0!</v>
      </c>
      <c r="I155" s="26"/>
    </row>
    <row r="156" spans="1:9" s="25" customFormat="1" ht="22.5" customHeight="1" x14ac:dyDescent="0.35">
      <c r="B156" s="36" t="str">
        <f>IF(E892="", "Year 2 Steam Cost Index ($/sf)", CONCATENATE(E892, " Steam Cost Index ($/sf)"))</f>
        <v>Year 2 Steam Cost Index ($/sf)</v>
      </c>
      <c r="C156" s="38"/>
      <c r="D156" s="38"/>
      <c r="F156" s="41" t="e">
        <f>F130/$D$64</f>
        <v>#DIV/0!</v>
      </c>
      <c r="I156" s="26"/>
    </row>
    <row r="157" spans="1:9" s="25" customFormat="1" ht="22.5" customHeight="1" x14ac:dyDescent="0.35">
      <c r="B157" s="36" t="str">
        <f>IF(E986="", "Year 2 Hot Water Cost Index ($/sf)", CONCATENATE(E986, " Hot Water Cost Index ($/sf)"))</f>
        <v>Year 2 Hot Water Cost Index ($/sf)</v>
      </c>
      <c r="C157" s="38"/>
      <c r="D157" s="38"/>
      <c r="F157" s="41" t="e">
        <f>F132/$D$64</f>
        <v>#DIV/0!</v>
      </c>
      <c r="I157" s="26"/>
    </row>
    <row r="158" spans="1:9" s="25" customFormat="1" ht="22.5" customHeight="1" x14ac:dyDescent="0.35">
      <c r="B158" s="36" t="s">
        <v>205</v>
      </c>
      <c r="F158" s="42" t="e">
        <f>F134/$D$64</f>
        <v>#DIV/0!</v>
      </c>
      <c r="I158" s="26"/>
    </row>
    <row r="159" spans="1:9" s="25" customFormat="1" ht="22.5" customHeight="1" x14ac:dyDescent="0.35">
      <c r="I159" s="26"/>
    </row>
    <row r="160" spans="1:9" s="25" customFormat="1" ht="22.5" customHeight="1" x14ac:dyDescent="0.35">
      <c r="A160" s="44" t="s">
        <v>11</v>
      </c>
      <c r="I160" s="26"/>
    </row>
    <row r="161" spans="1:12" s="25" customFormat="1" ht="22.5" customHeight="1" x14ac:dyDescent="0.35">
      <c r="A161" s="27" t="s">
        <v>18</v>
      </c>
      <c r="I161" s="26"/>
    </row>
    <row r="162" spans="1:12" s="25" customFormat="1" ht="22.5" customHeight="1" x14ac:dyDescent="0.35">
      <c r="A162" s="27" t="s">
        <v>19</v>
      </c>
      <c r="I162" s="26"/>
    </row>
    <row r="163" spans="1:12" s="25" customFormat="1" ht="22.5" customHeight="1" x14ac:dyDescent="0.35">
      <c r="A163" s="27" t="s">
        <v>49</v>
      </c>
      <c r="I163" s="26"/>
    </row>
    <row r="164" spans="1:12" ht="20.100000000000001" customHeight="1" x14ac:dyDescent="0.25"/>
    <row r="165" spans="1:12" ht="20.100000000000001" customHeight="1" x14ac:dyDescent="0.3">
      <c r="A165" s="84" t="str">
        <f>A62</f>
        <v>Enter Building Name Above</v>
      </c>
      <c r="B165" s="85"/>
    </row>
    <row r="166" spans="1:12" ht="20.100000000000001" customHeight="1" thickBot="1" x14ac:dyDescent="0.35">
      <c r="A166" s="85"/>
      <c r="B166" s="85"/>
    </row>
    <row r="167" spans="1:12" ht="20.100000000000001" customHeight="1" thickBot="1" x14ac:dyDescent="0.35">
      <c r="A167" s="84" t="s">
        <v>0</v>
      </c>
      <c r="B167" s="199" t="s">
        <v>200</v>
      </c>
      <c r="C167" s="201"/>
      <c r="D167" s="200" t="s">
        <v>201</v>
      </c>
      <c r="E167" s="202"/>
      <c r="G167" s="118" t="s">
        <v>158</v>
      </c>
      <c r="H167" s="137">
        <v>100000</v>
      </c>
    </row>
    <row r="168" spans="1:12" ht="20.100000000000001" customHeight="1" x14ac:dyDescent="0.3">
      <c r="A168" s="86" t="s">
        <v>1</v>
      </c>
      <c r="B168" s="86" t="s">
        <v>7</v>
      </c>
      <c r="C168" s="86" t="s">
        <v>2</v>
      </c>
      <c r="D168" s="86" t="s">
        <v>3</v>
      </c>
      <c r="E168" s="86" t="s">
        <v>4</v>
      </c>
      <c r="F168" s="86" t="s">
        <v>5</v>
      </c>
      <c r="G168" s="86" t="s">
        <v>6</v>
      </c>
      <c r="H168" s="128" t="s">
        <v>12</v>
      </c>
      <c r="I168" s="86" t="s">
        <v>191</v>
      </c>
      <c r="J168" s="87" t="s">
        <v>9</v>
      </c>
      <c r="K168" s="86" t="s">
        <v>13</v>
      </c>
      <c r="L168" s="86" t="s">
        <v>151</v>
      </c>
    </row>
    <row r="169" spans="1:12" s="10" customFormat="1" ht="20.100000000000001" customHeight="1" x14ac:dyDescent="0.3">
      <c r="A169" s="144"/>
      <c r="B169" s="145"/>
      <c r="C169" s="146" t="str">
        <f t="shared" ref="C169:C193" si="0">IF(D169="", "", D169)</f>
        <v/>
      </c>
      <c r="D169" s="208"/>
      <c r="E169" s="147"/>
      <c r="F169" s="145"/>
      <c r="G169" s="145"/>
      <c r="H169" s="94">
        <f>G169*$H$167/100000</f>
        <v>0</v>
      </c>
      <c r="I169" s="177"/>
      <c r="J169" s="172"/>
      <c r="K169" s="59" t="e">
        <f>J169/H169</f>
        <v>#DIV/0!</v>
      </c>
      <c r="L169" s="157"/>
    </row>
    <row r="170" spans="1:12" ht="20.100000000000001" customHeight="1" x14ac:dyDescent="0.3">
      <c r="A170" s="148"/>
      <c r="B170" s="149"/>
      <c r="C170" s="150" t="str">
        <f>IF(D170="", "", D170)</f>
        <v/>
      </c>
      <c r="D170" s="151"/>
      <c r="E170" s="151"/>
      <c r="F170" s="149"/>
      <c r="G170" s="149"/>
      <c r="H170" s="110">
        <f t="shared" ref="H170:H193" si="1">G170*$H$167/100000</f>
        <v>0</v>
      </c>
      <c r="I170" s="178"/>
      <c r="J170" s="173"/>
      <c r="K170" s="123" t="e">
        <f t="shared" ref="K170:K193" si="2">J170/H170</f>
        <v>#DIV/0!</v>
      </c>
      <c r="L170" s="156"/>
    </row>
    <row r="171" spans="1:12" s="10" customFormat="1" ht="20.100000000000001" customHeight="1" x14ac:dyDescent="0.3">
      <c r="A171" s="144"/>
      <c r="B171" s="145"/>
      <c r="C171" s="146" t="str">
        <f t="shared" si="0"/>
        <v/>
      </c>
      <c r="D171" s="147"/>
      <c r="E171" s="147"/>
      <c r="F171" s="145"/>
      <c r="G171" s="145"/>
      <c r="H171" s="94">
        <f t="shared" si="1"/>
        <v>0</v>
      </c>
      <c r="I171" s="177"/>
      <c r="J171" s="172"/>
      <c r="K171" s="59" t="e">
        <f t="shared" si="2"/>
        <v>#DIV/0!</v>
      </c>
      <c r="L171" s="157"/>
    </row>
    <row r="172" spans="1:12" ht="20.100000000000001" customHeight="1" x14ac:dyDescent="0.3">
      <c r="A172" s="148"/>
      <c r="B172" s="149"/>
      <c r="C172" s="150" t="str">
        <f t="shared" si="0"/>
        <v/>
      </c>
      <c r="D172" s="151"/>
      <c r="E172" s="151"/>
      <c r="F172" s="149"/>
      <c r="G172" s="149"/>
      <c r="H172" s="110">
        <f t="shared" si="1"/>
        <v>0</v>
      </c>
      <c r="I172" s="178"/>
      <c r="J172" s="173"/>
      <c r="K172" s="123" t="e">
        <f t="shared" si="2"/>
        <v>#DIV/0!</v>
      </c>
      <c r="L172" s="156"/>
    </row>
    <row r="173" spans="1:12" s="10" customFormat="1" ht="19.5" customHeight="1" x14ac:dyDescent="0.3">
      <c r="A173" s="144"/>
      <c r="B173" s="145"/>
      <c r="C173" s="146" t="str">
        <f t="shared" si="0"/>
        <v/>
      </c>
      <c r="D173" s="147"/>
      <c r="E173" s="147"/>
      <c r="F173" s="145"/>
      <c r="G173" s="145"/>
      <c r="H173" s="94">
        <f t="shared" si="1"/>
        <v>0</v>
      </c>
      <c r="I173" s="177"/>
      <c r="J173" s="172"/>
      <c r="K173" s="59" t="e">
        <f t="shared" si="2"/>
        <v>#DIV/0!</v>
      </c>
      <c r="L173" s="157"/>
    </row>
    <row r="174" spans="1:12" ht="20.100000000000001" customHeight="1" x14ac:dyDescent="0.3">
      <c r="A174" s="148"/>
      <c r="B174" s="149"/>
      <c r="C174" s="150" t="str">
        <f t="shared" si="0"/>
        <v/>
      </c>
      <c r="D174" s="151"/>
      <c r="E174" s="151"/>
      <c r="F174" s="149"/>
      <c r="G174" s="149"/>
      <c r="H174" s="110">
        <f t="shared" si="1"/>
        <v>0</v>
      </c>
      <c r="I174" s="178"/>
      <c r="J174" s="173"/>
      <c r="K174" s="123" t="e">
        <f t="shared" si="2"/>
        <v>#DIV/0!</v>
      </c>
      <c r="L174" s="156"/>
    </row>
    <row r="175" spans="1:12" s="11" customFormat="1" ht="20.100000000000001" customHeight="1" x14ac:dyDescent="0.3">
      <c r="A175" s="144"/>
      <c r="B175" s="145"/>
      <c r="C175" s="146" t="str">
        <f t="shared" si="0"/>
        <v/>
      </c>
      <c r="D175" s="147"/>
      <c r="E175" s="147"/>
      <c r="F175" s="145"/>
      <c r="G175" s="145"/>
      <c r="H175" s="94">
        <f t="shared" si="1"/>
        <v>0</v>
      </c>
      <c r="I175" s="177"/>
      <c r="J175" s="172"/>
      <c r="K175" s="59" t="e">
        <f t="shared" si="2"/>
        <v>#DIV/0!</v>
      </c>
      <c r="L175" s="157"/>
    </row>
    <row r="176" spans="1:12" ht="20.100000000000001" customHeight="1" x14ac:dyDescent="0.3">
      <c r="A176" s="148"/>
      <c r="B176" s="149"/>
      <c r="C176" s="150" t="str">
        <f t="shared" si="0"/>
        <v/>
      </c>
      <c r="D176" s="151"/>
      <c r="E176" s="151"/>
      <c r="F176" s="149"/>
      <c r="G176" s="149"/>
      <c r="H176" s="110">
        <f t="shared" si="1"/>
        <v>0</v>
      </c>
      <c r="I176" s="178"/>
      <c r="J176" s="173"/>
      <c r="K176" s="123" t="e">
        <f t="shared" si="2"/>
        <v>#DIV/0!</v>
      </c>
      <c r="L176" s="156"/>
    </row>
    <row r="177" spans="1:12" s="10" customFormat="1" ht="20.100000000000001" customHeight="1" x14ac:dyDescent="0.3">
      <c r="A177" s="144"/>
      <c r="B177" s="145"/>
      <c r="C177" s="146" t="str">
        <f t="shared" si="0"/>
        <v/>
      </c>
      <c r="D177" s="147"/>
      <c r="E177" s="147"/>
      <c r="F177" s="145"/>
      <c r="G177" s="145"/>
      <c r="H177" s="94">
        <f t="shared" si="1"/>
        <v>0</v>
      </c>
      <c r="I177" s="177"/>
      <c r="J177" s="172"/>
      <c r="K177" s="59" t="e">
        <f t="shared" si="2"/>
        <v>#DIV/0!</v>
      </c>
      <c r="L177" s="157"/>
    </row>
    <row r="178" spans="1:12" ht="20.100000000000001" customHeight="1" x14ac:dyDescent="0.3">
      <c r="A178" s="148"/>
      <c r="B178" s="149"/>
      <c r="C178" s="150" t="str">
        <f t="shared" si="0"/>
        <v/>
      </c>
      <c r="D178" s="151"/>
      <c r="E178" s="151"/>
      <c r="F178" s="149"/>
      <c r="G178" s="149"/>
      <c r="H178" s="110">
        <f t="shared" si="1"/>
        <v>0</v>
      </c>
      <c r="I178" s="178"/>
      <c r="J178" s="173"/>
      <c r="K178" s="123" t="e">
        <f t="shared" si="2"/>
        <v>#DIV/0!</v>
      </c>
      <c r="L178" s="156"/>
    </row>
    <row r="179" spans="1:12" s="10" customFormat="1" ht="20.100000000000001" customHeight="1" x14ac:dyDescent="0.3">
      <c r="A179" s="144"/>
      <c r="B179" s="145"/>
      <c r="C179" s="146" t="str">
        <f t="shared" si="0"/>
        <v/>
      </c>
      <c r="D179" s="147"/>
      <c r="E179" s="147"/>
      <c r="F179" s="145"/>
      <c r="G179" s="145"/>
      <c r="H179" s="94">
        <f t="shared" si="1"/>
        <v>0</v>
      </c>
      <c r="I179" s="177"/>
      <c r="J179" s="172"/>
      <c r="K179" s="59" t="e">
        <f t="shared" si="2"/>
        <v>#DIV/0!</v>
      </c>
      <c r="L179" s="157"/>
    </row>
    <row r="180" spans="1:12" ht="20.100000000000001" customHeight="1" x14ac:dyDescent="0.3">
      <c r="A180" s="148"/>
      <c r="B180" s="149"/>
      <c r="C180" s="150" t="str">
        <f t="shared" si="0"/>
        <v/>
      </c>
      <c r="D180" s="151"/>
      <c r="E180" s="151"/>
      <c r="F180" s="149"/>
      <c r="G180" s="149"/>
      <c r="H180" s="110">
        <f t="shared" si="1"/>
        <v>0</v>
      </c>
      <c r="I180" s="178"/>
      <c r="J180" s="173"/>
      <c r="K180" s="123" t="e">
        <f t="shared" si="2"/>
        <v>#DIV/0!</v>
      </c>
      <c r="L180" s="156"/>
    </row>
    <row r="181" spans="1:12" s="22" customFormat="1" ht="20.100000000000001" customHeight="1" x14ac:dyDescent="0.3">
      <c r="A181" s="96"/>
      <c r="B181" s="97"/>
      <c r="C181" s="98"/>
      <c r="D181" s="99"/>
      <c r="E181" s="99"/>
      <c r="F181" s="97"/>
      <c r="G181" s="97"/>
      <c r="H181" s="97"/>
      <c r="I181" s="180"/>
      <c r="J181" s="174"/>
      <c r="K181" s="100"/>
      <c r="L181" s="21"/>
    </row>
    <row r="182" spans="1:12" s="12" customFormat="1" ht="20.100000000000001" customHeight="1" x14ac:dyDescent="0.3">
      <c r="A182" s="152"/>
      <c r="B182" s="153"/>
      <c r="C182" s="195" t="str">
        <f t="shared" si="0"/>
        <v/>
      </c>
      <c r="D182" s="154"/>
      <c r="E182" s="154"/>
      <c r="F182" s="153"/>
      <c r="G182" s="153"/>
      <c r="H182" s="101">
        <f t="shared" si="1"/>
        <v>0</v>
      </c>
      <c r="I182" s="209"/>
      <c r="J182" s="175"/>
      <c r="K182" s="59" t="e">
        <f t="shared" si="2"/>
        <v>#DIV/0!</v>
      </c>
      <c r="L182" s="155"/>
    </row>
    <row r="183" spans="1:12" ht="20.100000000000001" customHeight="1" x14ac:dyDescent="0.3">
      <c r="A183" s="148"/>
      <c r="B183" s="149"/>
      <c r="C183" s="150" t="str">
        <f t="shared" si="0"/>
        <v/>
      </c>
      <c r="D183" s="151"/>
      <c r="E183" s="151"/>
      <c r="F183" s="149"/>
      <c r="G183" s="149"/>
      <c r="H183" s="110">
        <f t="shared" si="1"/>
        <v>0</v>
      </c>
      <c r="I183" s="178"/>
      <c r="J183" s="173"/>
      <c r="K183" s="123" t="e">
        <f t="shared" si="2"/>
        <v>#DIV/0!</v>
      </c>
      <c r="L183" s="156"/>
    </row>
    <row r="184" spans="1:12" s="12" customFormat="1" ht="20.100000000000001" customHeight="1" x14ac:dyDescent="0.3">
      <c r="A184" s="152"/>
      <c r="B184" s="153"/>
      <c r="C184" s="195" t="str">
        <f t="shared" si="0"/>
        <v/>
      </c>
      <c r="D184" s="154"/>
      <c r="E184" s="154"/>
      <c r="F184" s="153"/>
      <c r="G184" s="153"/>
      <c r="H184" s="101">
        <f t="shared" si="1"/>
        <v>0</v>
      </c>
      <c r="I184" s="209"/>
      <c r="J184" s="175"/>
      <c r="K184" s="59" t="e">
        <f t="shared" si="2"/>
        <v>#DIV/0!</v>
      </c>
      <c r="L184" s="155"/>
    </row>
    <row r="185" spans="1:12" ht="20.100000000000001" customHeight="1" x14ac:dyDescent="0.3">
      <c r="A185" s="148"/>
      <c r="B185" s="149"/>
      <c r="C185" s="150" t="str">
        <f t="shared" si="0"/>
        <v/>
      </c>
      <c r="D185" s="151"/>
      <c r="E185" s="151"/>
      <c r="F185" s="149"/>
      <c r="G185" s="149"/>
      <c r="H185" s="110">
        <f t="shared" si="1"/>
        <v>0</v>
      </c>
      <c r="I185" s="178"/>
      <c r="J185" s="173"/>
      <c r="K185" s="123" t="e">
        <f t="shared" si="2"/>
        <v>#DIV/0!</v>
      </c>
      <c r="L185" s="156"/>
    </row>
    <row r="186" spans="1:12" s="12" customFormat="1" ht="20.100000000000001" customHeight="1" x14ac:dyDescent="0.3">
      <c r="A186" s="152"/>
      <c r="B186" s="153"/>
      <c r="C186" s="195" t="str">
        <f t="shared" si="0"/>
        <v/>
      </c>
      <c r="D186" s="154"/>
      <c r="E186" s="154"/>
      <c r="F186" s="153"/>
      <c r="G186" s="153"/>
      <c r="H186" s="101">
        <f t="shared" si="1"/>
        <v>0</v>
      </c>
      <c r="I186" s="209"/>
      <c r="J186" s="175"/>
      <c r="K186" s="59" t="e">
        <f t="shared" si="2"/>
        <v>#DIV/0!</v>
      </c>
      <c r="L186" s="155"/>
    </row>
    <row r="187" spans="1:12" ht="20.100000000000001" customHeight="1" x14ac:dyDescent="0.3">
      <c r="A187" s="148"/>
      <c r="B187" s="149"/>
      <c r="C187" s="150" t="str">
        <f t="shared" si="0"/>
        <v/>
      </c>
      <c r="D187" s="151"/>
      <c r="E187" s="151"/>
      <c r="F187" s="149"/>
      <c r="G187" s="149"/>
      <c r="H187" s="110">
        <f t="shared" si="1"/>
        <v>0</v>
      </c>
      <c r="I187" s="178"/>
      <c r="J187" s="173"/>
      <c r="K187" s="123" t="e">
        <f t="shared" si="2"/>
        <v>#DIV/0!</v>
      </c>
      <c r="L187" s="156"/>
    </row>
    <row r="188" spans="1:12" s="12" customFormat="1" ht="20.100000000000001" customHeight="1" x14ac:dyDescent="0.3">
      <c r="A188" s="152"/>
      <c r="B188" s="153"/>
      <c r="C188" s="195" t="str">
        <f t="shared" si="0"/>
        <v/>
      </c>
      <c r="D188" s="154"/>
      <c r="E188" s="154"/>
      <c r="F188" s="153"/>
      <c r="G188" s="153"/>
      <c r="H188" s="101">
        <f t="shared" si="1"/>
        <v>0</v>
      </c>
      <c r="I188" s="209"/>
      <c r="J188" s="175"/>
      <c r="K188" s="59" t="e">
        <f t="shared" si="2"/>
        <v>#DIV/0!</v>
      </c>
      <c r="L188" s="155"/>
    </row>
    <row r="189" spans="1:12" ht="20.100000000000001" customHeight="1" x14ac:dyDescent="0.3">
      <c r="A189" s="148"/>
      <c r="B189" s="149"/>
      <c r="C189" s="150" t="str">
        <f t="shared" si="0"/>
        <v/>
      </c>
      <c r="D189" s="151"/>
      <c r="E189" s="151"/>
      <c r="F189" s="149"/>
      <c r="G189" s="149"/>
      <c r="H189" s="110">
        <f t="shared" si="1"/>
        <v>0</v>
      </c>
      <c r="I189" s="178"/>
      <c r="J189" s="173"/>
      <c r="K189" s="123" t="e">
        <f t="shared" si="2"/>
        <v>#DIV/0!</v>
      </c>
      <c r="L189" s="156"/>
    </row>
    <row r="190" spans="1:12" s="12" customFormat="1" ht="20.100000000000001" customHeight="1" x14ac:dyDescent="0.3">
      <c r="A190" s="152"/>
      <c r="B190" s="153"/>
      <c r="C190" s="195" t="str">
        <f t="shared" si="0"/>
        <v/>
      </c>
      <c r="D190" s="154"/>
      <c r="E190" s="154"/>
      <c r="F190" s="153"/>
      <c r="G190" s="153"/>
      <c r="H190" s="101">
        <f t="shared" si="1"/>
        <v>0</v>
      </c>
      <c r="I190" s="209"/>
      <c r="J190" s="175"/>
      <c r="K190" s="59" t="e">
        <f t="shared" si="2"/>
        <v>#DIV/0!</v>
      </c>
      <c r="L190" s="155"/>
    </row>
    <row r="191" spans="1:12" ht="20.100000000000001" customHeight="1" x14ac:dyDescent="0.3">
      <c r="A191" s="148"/>
      <c r="B191" s="149"/>
      <c r="C191" s="150" t="str">
        <f t="shared" si="0"/>
        <v/>
      </c>
      <c r="D191" s="151"/>
      <c r="E191" s="151"/>
      <c r="F191" s="149"/>
      <c r="G191" s="149"/>
      <c r="H191" s="110">
        <f t="shared" si="1"/>
        <v>0</v>
      </c>
      <c r="I191" s="178"/>
      <c r="J191" s="173"/>
      <c r="K191" s="123" t="e">
        <f t="shared" si="2"/>
        <v>#DIV/0!</v>
      </c>
      <c r="L191" s="156"/>
    </row>
    <row r="192" spans="1:12" s="12" customFormat="1" ht="20.100000000000001" customHeight="1" x14ac:dyDescent="0.3">
      <c r="A192" s="152"/>
      <c r="B192" s="153"/>
      <c r="C192" s="195" t="str">
        <f t="shared" si="0"/>
        <v/>
      </c>
      <c r="D192" s="154"/>
      <c r="E192" s="154"/>
      <c r="F192" s="153"/>
      <c r="G192" s="153"/>
      <c r="H192" s="101">
        <f t="shared" si="1"/>
        <v>0</v>
      </c>
      <c r="I192" s="209"/>
      <c r="J192" s="175"/>
      <c r="K192" s="59" t="e">
        <f t="shared" si="2"/>
        <v>#DIV/0!</v>
      </c>
      <c r="L192" s="155"/>
    </row>
    <row r="193" spans="1:19" ht="20.100000000000001" customHeight="1" x14ac:dyDescent="0.3">
      <c r="A193" s="148"/>
      <c r="B193" s="149"/>
      <c r="C193" s="150" t="str">
        <f t="shared" si="0"/>
        <v/>
      </c>
      <c r="D193" s="151"/>
      <c r="E193" s="151"/>
      <c r="F193" s="149"/>
      <c r="G193" s="149"/>
      <c r="H193" s="110">
        <f t="shared" si="1"/>
        <v>0</v>
      </c>
      <c r="I193" s="178"/>
      <c r="J193" s="173"/>
      <c r="K193" s="123" t="e">
        <f t="shared" si="2"/>
        <v>#DIV/0!</v>
      </c>
      <c r="L193" s="156"/>
    </row>
    <row r="194" spans="1:19" ht="20.100000000000001" customHeight="1" x14ac:dyDescent="0.3">
      <c r="A194" s="90"/>
      <c r="B194" s="90"/>
      <c r="C194" s="90"/>
      <c r="D194" s="90"/>
      <c r="E194" s="301" t="str">
        <f>IF(C167="","Year 1 Total",CONCATENATE(C167, " Total"))</f>
        <v>Year 1 Total</v>
      </c>
      <c r="F194" s="302"/>
      <c r="G194" s="66">
        <f>SUM(G169:G180)</f>
        <v>0</v>
      </c>
      <c r="H194" s="66">
        <f>SUM(H169:H180)</f>
        <v>0</v>
      </c>
      <c r="I194" s="66">
        <f>SUM(I169:I180)</f>
        <v>0</v>
      </c>
      <c r="J194" s="176">
        <f>SUM(J169:J180)</f>
        <v>0</v>
      </c>
      <c r="K194" s="92"/>
      <c r="L194" s="92">
        <f t="shared" ref="L194" si="3">SUM(L169:L180)</f>
        <v>0</v>
      </c>
    </row>
    <row r="195" spans="1:19" ht="20.100000000000001" customHeight="1" x14ac:dyDescent="0.3">
      <c r="A195" s="90"/>
      <c r="B195" s="90"/>
      <c r="C195" s="90"/>
      <c r="D195" s="90"/>
      <c r="E195" s="301" t="str">
        <f>IF(E167="", "Year 2 Total", CONCATENATE(E167, " Total"))</f>
        <v>Year 2 Total</v>
      </c>
      <c r="F195" s="302"/>
      <c r="G195" s="66">
        <f>SUM(G182:G193)</f>
        <v>0</v>
      </c>
      <c r="H195" s="66">
        <f>SUM(H182:H193)</f>
        <v>0</v>
      </c>
      <c r="I195" s="66">
        <f>SUM(I182:I193)</f>
        <v>0</v>
      </c>
      <c r="J195" s="176">
        <f>SUM(J182:J193)</f>
        <v>0</v>
      </c>
      <c r="K195" s="92"/>
      <c r="L195" s="92">
        <f t="shared" ref="L195" si="4">SUM(L182:L193)</f>
        <v>0</v>
      </c>
    </row>
    <row r="196" spans="1:19" ht="20.100000000000001" customHeight="1" x14ac:dyDescent="0.3">
      <c r="A196" s="83"/>
      <c r="B196" s="83"/>
      <c r="C196" s="83"/>
      <c r="D196" s="83"/>
      <c r="E196" s="83"/>
      <c r="F196" s="83"/>
      <c r="G196" s="83"/>
      <c r="I196" s="298" t="str">
        <f>IF(C167="", "Year 1 Average",CONCATENATE(C167, " Average"))</f>
        <v>Year 1 Average</v>
      </c>
      <c r="J196" s="299"/>
      <c r="K196" s="61" t="e">
        <f>AVERAGE(K169:K180)</f>
        <v>#DIV/0!</v>
      </c>
      <c r="R196" s="83"/>
      <c r="S196" s="83"/>
    </row>
    <row r="197" spans="1:19" ht="20.100000000000001" customHeight="1" x14ac:dyDescent="0.3">
      <c r="A197" s="83"/>
      <c r="B197" s="83"/>
      <c r="C197" s="83"/>
      <c r="G197" s="83"/>
      <c r="I197" s="298" t="str">
        <f>IF(E167="", "Year 2 Average",CONCATENATE(E167, " Average"))</f>
        <v>Year 2 Average</v>
      </c>
      <c r="J197" s="299"/>
      <c r="K197" s="60" t="e">
        <f>AVERAGE(K182:K193)</f>
        <v>#DIV/0!</v>
      </c>
    </row>
    <row r="198" spans="1:19" ht="20.100000000000001" customHeight="1" x14ac:dyDescent="0.25"/>
    <row r="199" spans="1:19" ht="20.100000000000001" customHeight="1" x14ac:dyDescent="0.25"/>
    <row r="200" spans="1:19" ht="20.100000000000001" customHeight="1" x14ac:dyDescent="0.25"/>
    <row r="201" spans="1:19" ht="20.100000000000001" customHeight="1" x14ac:dyDescent="0.25"/>
    <row r="202" spans="1:19" ht="20.100000000000001" customHeight="1" x14ac:dyDescent="0.25"/>
    <row r="203" spans="1:19" ht="20.100000000000001" customHeight="1" x14ac:dyDescent="0.25"/>
    <row r="204" spans="1:19" ht="20.100000000000001" customHeight="1" x14ac:dyDescent="0.25"/>
    <row r="205" spans="1:19" ht="20.100000000000001" customHeight="1" x14ac:dyDescent="0.25"/>
    <row r="206" spans="1:19" ht="20.100000000000001" customHeight="1" x14ac:dyDescent="0.25"/>
    <row r="207" spans="1:19" ht="20.100000000000001" customHeight="1" x14ac:dyDescent="0.25"/>
    <row r="208" spans="1:19"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spans="1:12" ht="20.100000000000001" customHeight="1" x14ac:dyDescent="0.25"/>
    <row r="242" spans="1:12" ht="20.100000000000001" customHeight="1" x14ac:dyDescent="0.25"/>
    <row r="243" spans="1:12" ht="20.100000000000001" customHeight="1" x14ac:dyDescent="0.25"/>
    <row r="244" spans="1:12" ht="20.100000000000001" customHeight="1" x14ac:dyDescent="0.25"/>
    <row r="245" spans="1:12" ht="20.100000000000001" customHeight="1" x14ac:dyDescent="0.25"/>
    <row r="246" spans="1:12" ht="20.100000000000001" customHeight="1" x14ac:dyDescent="0.3">
      <c r="A246" s="84" t="str">
        <f>A62</f>
        <v>Enter Building Name Above</v>
      </c>
      <c r="B246" s="2"/>
      <c r="I246" s="191"/>
    </row>
    <row r="247" spans="1:12" ht="20.100000000000001" customHeight="1" thickBot="1" x14ac:dyDescent="0.3">
      <c r="I247" s="191"/>
    </row>
    <row r="248" spans="1:12" ht="20.100000000000001" customHeight="1" thickBot="1" x14ac:dyDescent="0.35">
      <c r="A248" s="84" t="s">
        <v>8</v>
      </c>
      <c r="B248" s="203" t="s">
        <v>200</v>
      </c>
      <c r="C248" s="204"/>
      <c r="D248" s="205" t="s">
        <v>201</v>
      </c>
      <c r="E248" s="206"/>
      <c r="G248" s="118" t="s">
        <v>159</v>
      </c>
      <c r="H248" s="137">
        <v>3413</v>
      </c>
      <c r="I248" s="191"/>
    </row>
    <row r="249" spans="1:12" ht="20.100000000000001" customHeight="1" x14ac:dyDescent="0.3">
      <c r="A249" s="86" t="s">
        <v>1</v>
      </c>
      <c r="B249" s="86" t="s">
        <v>7</v>
      </c>
      <c r="C249" s="86" t="s">
        <v>2</v>
      </c>
      <c r="D249" s="86" t="s">
        <v>3</v>
      </c>
      <c r="E249" s="86" t="s">
        <v>4</v>
      </c>
      <c r="F249" s="86" t="s">
        <v>5</v>
      </c>
      <c r="G249" s="86" t="s">
        <v>14</v>
      </c>
      <c r="H249" s="128" t="s">
        <v>12</v>
      </c>
      <c r="I249" s="86" t="s">
        <v>192</v>
      </c>
      <c r="J249" s="86" t="s">
        <v>10</v>
      </c>
      <c r="K249" s="86" t="s">
        <v>15</v>
      </c>
      <c r="L249" s="86" t="s">
        <v>151</v>
      </c>
    </row>
    <row r="250" spans="1:12" ht="20.100000000000001" customHeight="1" x14ac:dyDescent="0.3">
      <c r="A250" s="148"/>
      <c r="B250" s="148"/>
      <c r="C250" s="150" t="str">
        <f t="shared" ref="C250:C261" si="5">IF(D250="", "", D250)</f>
        <v/>
      </c>
      <c r="D250" s="160"/>
      <c r="E250" s="160"/>
      <c r="F250" s="148"/>
      <c r="G250" s="148"/>
      <c r="H250" s="88">
        <f t="shared" ref="H250:H261" si="6">G250*$H$248/100000</f>
        <v>0</v>
      </c>
      <c r="I250" s="178"/>
      <c r="J250" s="158"/>
      <c r="K250" s="62" t="e">
        <f t="shared" ref="K250:K261" si="7">J250/G250</f>
        <v>#DIV/0!</v>
      </c>
      <c r="L250" s="158"/>
    </row>
    <row r="251" spans="1:12" s="14" customFormat="1" ht="20.100000000000001" customHeight="1" x14ac:dyDescent="0.3">
      <c r="A251" s="161"/>
      <c r="B251" s="161"/>
      <c r="C251" s="196" t="str">
        <f t="shared" si="5"/>
        <v/>
      </c>
      <c r="D251" s="162"/>
      <c r="E251" s="162"/>
      <c r="F251" s="161"/>
      <c r="G251" s="161"/>
      <c r="H251" s="13">
        <f t="shared" si="6"/>
        <v>0</v>
      </c>
      <c r="I251" s="179"/>
      <c r="J251" s="159"/>
      <c r="K251" s="63" t="e">
        <f t="shared" si="7"/>
        <v>#DIV/0!</v>
      </c>
      <c r="L251" s="159"/>
    </row>
    <row r="252" spans="1:12" ht="20.100000000000001" customHeight="1" x14ac:dyDescent="0.3">
      <c r="A252" s="148"/>
      <c r="B252" s="148"/>
      <c r="C252" s="150" t="str">
        <f t="shared" si="5"/>
        <v/>
      </c>
      <c r="D252" s="160"/>
      <c r="E252" s="160"/>
      <c r="F252" s="148"/>
      <c r="G252" s="148"/>
      <c r="H252" s="88">
        <f t="shared" si="6"/>
        <v>0</v>
      </c>
      <c r="I252" s="178"/>
      <c r="J252" s="158"/>
      <c r="K252" s="62" t="e">
        <f t="shared" si="7"/>
        <v>#DIV/0!</v>
      </c>
      <c r="L252" s="158"/>
    </row>
    <row r="253" spans="1:12" s="14" customFormat="1" ht="20.100000000000001" customHeight="1" x14ac:dyDescent="0.3">
      <c r="A253" s="161"/>
      <c r="B253" s="161"/>
      <c r="C253" s="196" t="str">
        <f t="shared" si="5"/>
        <v/>
      </c>
      <c r="D253" s="162"/>
      <c r="E253" s="162"/>
      <c r="F253" s="161"/>
      <c r="G253" s="161"/>
      <c r="H253" s="13">
        <f t="shared" si="6"/>
        <v>0</v>
      </c>
      <c r="I253" s="179"/>
      <c r="J253" s="159"/>
      <c r="K253" s="63" t="e">
        <f t="shared" si="7"/>
        <v>#DIV/0!</v>
      </c>
      <c r="L253" s="159"/>
    </row>
    <row r="254" spans="1:12" ht="20.100000000000001" customHeight="1" x14ac:dyDescent="0.3">
      <c r="A254" s="148"/>
      <c r="B254" s="148"/>
      <c r="C254" s="150" t="str">
        <f t="shared" si="5"/>
        <v/>
      </c>
      <c r="D254" s="160"/>
      <c r="E254" s="160"/>
      <c r="F254" s="148"/>
      <c r="G254" s="148"/>
      <c r="H254" s="88">
        <f t="shared" si="6"/>
        <v>0</v>
      </c>
      <c r="I254" s="178"/>
      <c r="J254" s="158"/>
      <c r="K254" s="62" t="e">
        <f t="shared" si="7"/>
        <v>#DIV/0!</v>
      </c>
      <c r="L254" s="158"/>
    </row>
    <row r="255" spans="1:12" s="14" customFormat="1" ht="20.100000000000001" customHeight="1" x14ac:dyDescent="0.3">
      <c r="A255" s="161"/>
      <c r="B255" s="161"/>
      <c r="C255" s="196" t="str">
        <f t="shared" si="5"/>
        <v/>
      </c>
      <c r="D255" s="162"/>
      <c r="E255" s="162"/>
      <c r="F255" s="161"/>
      <c r="G255" s="161"/>
      <c r="H255" s="13">
        <f t="shared" si="6"/>
        <v>0</v>
      </c>
      <c r="I255" s="179"/>
      <c r="J255" s="159"/>
      <c r="K255" s="63" t="e">
        <f t="shared" si="7"/>
        <v>#DIV/0!</v>
      </c>
      <c r="L255" s="159"/>
    </row>
    <row r="256" spans="1:12" ht="20.100000000000001" customHeight="1" x14ac:dyDescent="0.3">
      <c r="A256" s="148"/>
      <c r="B256" s="148"/>
      <c r="C256" s="150" t="str">
        <f t="shared" si="5"/>
        <v/>
      </c>
      <c r="D256" s="160"/>
      <c r="E256" s="160"/>
      <c r="F256" s="148"/>
      <c r="G256" s="148"/>
      <c r="H256" s="88">
        <f t="shared" si="6"/>
        <v>0</v>
      </c>
      <c r="I256" s="178"/>
      <c r="J256" s="158"/>
      <c r="K256" s="62" t="e">
        <f t="shared" si="7"/>
        <v>#DIV/0!</v>
      </c>
      <c r="L256" s="158"/>
    </row>
    <row r="257" spans="1:12" s="14" customFormat="1" ht="19.5" customHeight="1" x14ac:dyDescent="0.3">
      <c r="A257" s="161"/>
      <c r="B257" s="161"/>
      <c r="C257" s="196" t="str">
        <f t="shared" si="5"/>
        <v/>
      </c>
      <c r="D257" s="162"/>
      <c r="E257" s="162"/>
      <c r="F257" s="161"/>
      <c r="G257" s="161"/>
      <c r="H257" s="13">
        <f t="shared" si="6"/>
        <v>0</v>
      </c>
      <c r="I257" s="179"/>
      <c r="J257" s="159"/>
      <c r="K257" s="63" t="e">
        <f t="shared" si="7"/>
        <v>#DIV/0!</v>
      </c>
      <c r="L257" s="159"/>
    </row>
    <row r="258" spans="1:12" ht="20.100000000000001" customHeight="1" x14ac:dyDescent="0.3">
      <c r="A258" s="148"/>
      <c r="B258" s="148"/>
      <c r="C258" s="150" t="str">
        <f t="shared" si="5"/>
        <v/>
      </c>
      <c r="D258" s="160"/>
      <c r="E258" s="160"/>
      <c r="F258" s="148"/>
      <c r="G258" s="148"/>
      <c r="H258" s="88">
        <f t="shared" si="6"/>
        <v>0</v>
      </c>
      <c r="I258" s="178"/>
      <c r="J258" s="158"/>
      <c r="K258" s="62" t="e">
        <f t="shared" si="7"/>
        <v>#DIV/0!</v>
      </c>
      <c r="L258" s="158"/>
    </row>
    <row r="259" spans="1:12" s="14" customFormat="1" ht="20.100000000000001" customHeight="1" x14ac:dyDescent="0.3">
      <c r="A259" s="161"/>
      <c r="B259" s="161"/>
      <c r="C259" s="196" t="str">
        <f t="shared" si="5"/>
        <v/>
      </c>
      <c r="D259" s="162"/>
      <c r="E259" s="162"/>
      <c r="F259" s="161"/>
      <c r="G259" s="161"/>
      <c r="H259" s="13">
        <f t="shared" si="6"/>
        <v>0</v>
      </c>
      <c r="I259" s="179"/>
      <c r="J259" s="159"/>
      <c r="K259" s="63" t="e">
        <f t="shared" si="7"/>
        <v>#DIV/0!</v>
      </c>
      <c r="L259" s="159"/>
    </row>
    <row r="260" spans="1:12" ht="20.100000000000001" customHeight="1" x14ac:dyDescent="0.3">
      <c r="A260" s="148"/>
      <c r="B260" s="148"/>
      <c r="C260" s="150" t="str">
        <f t="shared" si="5"/>
        <v/>
      </c>
      <c r="D260" s="160"/>
      <c r="E260" s="160"/>
      <c r="F260" s="148"/>
      <c r="G260" s="148"/>
      <c r="H260" s="88">
        <f t="shared" si="6"/>
        <v>0</v>
      </c>
      <c r="I260" s="178"/>
      <c r="J260" s="158"/>
      <c r="K260" s="62" t="e">
        <f t="shared" si="7"/>
        <v>#DIV/0!</v>
      </c>
      <c r="L260" s="158"/>
    </row>
    <row r="261" spans="1:12" s="14" customFormat="1" ht="20.100000000000001" customHeight="1" x14ac:dyDescent="0.3">
      <c r="A261" s="161"/>
      <c r="B261" s="161"/>
      <c r="C261" s="196" t="str">
        <f t="shared" si="5"/>
        <v/>
      </c>
      <c r="D261" s="162"/>
      <c r="E261" s="162"/>
      <c r="F261" s="161"/>
      <c r="G261" s="161"/>
      <c r="H261" s="13">
        <f t="shared" si="6"/>
        <v>0</v>
      </c>
      <c r="I261" s="179"/>
      <c r="J261" s="159"/>
      <c r="K261" s="63" t="e">
        <f t="shared" si="7"/>
        <v>#DIV/0!</v>
      </c>
      <c r="L261" s="159"/>
    </row>
    <row r="262" spans="1:12" s="22" customFormat="1" ht="20.100000000000001" customHeight="1" x14ac:dyDescent="0.3">
      <c r="A262" s="96"/>
      <c r="B262" s="96"/>
      <c r="C262" s="18"/>
      <c r="D262" s="96"/>
      <c r="E262" s="96"/>
      <c r="F262" s="19"/>
      <c r="G262" s="96"/>
      <c r="H262" s="96"/>
      <c r="I262" s="180"/>
      <c r="J262" s="20"/>
      <c r="K262" s="21"/>
      <c r="L262" s="21"/>
    </row>
    <row r="263" spans="1:12" ht="20.100000000000001" customHeight="1" x14ac:dyDescent="0.3">
      <c r="A263" s="148"/>
      <c r="B263" s="148"/>
      <c r="C263" s="150" t="str">
        <f t="shared" ref="C263:C274" si="8">IF(D263="", "", D263)</f>
        <v/>
      </c>
      <c r="D263" s="160"/>
      <c r="E263" s="160"/>
      <c r="F263" s="148"/>
      <c r="G263" s="148"/>
      <c r="H263" s="88">
        <f t="shared" ref="H263:H274" si="9">G263*$H$248/100000</f>
        <v>0</v>
      </c>
      <c r="I263" s="178"/>
      <c r="J263" s="158"/>
      <c r="K263" s="62" t="e">
        <f t="shared" ref="K263:K274" si="10">J263/G263</f>
        <v>#DIV/0!</v>
      </c>
      <c r="L263" s="158"/>
    </row>
    <row r="264" spans="1:12" s="16" customFormat="1" ht="20.100000000000001" customHeight="1" x14ac:dyDescent="0.3">
      <c r="A264" s="163"/>
      <c r="B264" s="163"/>
      <c r="C264" s="197" t="str">
        <f t="shared" si="8"/>
        <v/>
      </c>
      <c r="D264" s="164"/>
      <c r="E264" s="164"/>
      <c r="F264" s="163"/>
      <c r="G264" s="163"/>
      <c r="H264" s="15">
        <f t="shared" si="9"/>
        <v>0</v>
      </c>
      <c r="I264" s="181"/>
      <c r="J264" s="166"/>
      <c r="K264" s="64" t="e">
        <f t="shared" si="10"/>
        <v>#DIV/0!</v>
      </c>
      <c r="L264" s="166"/>
    </row>
    <row r="265" spans="1:12" ht="20.100000000000001" customHeight="1" x14ac:dyDescent="0.3">
      <c r="A265" s="148"/>
      <c r="B265" s="148"/>
      <c r="C265" s="150" t="str">
        <f t="shared" si="8"/>
        <v/>
      </c>
      <c r="D265" s="160"/>
      <c r="E265" s="160"/>
      <c r="F265" s="148"/>
      <c r="G265" s="148"/>
      <c r="H265" s="88">
        <f t="shared" si="9"/>
        <v>0</v>
      </c>
      <c r="I265" s="178"/>
      <c r="J265" s="158"/>
      <c r="K265" s="62" t="e">
        <f t="shared" si="10"/>
        <v>#DIV/0!</v>
      </c>
      <c r="L265" s="158"/>
    </row>
    <row r="266" spans="1:12" s="16" customFormat="1" ht="20.100000000000001" customHeight="1" x14ac:dyDescent="0.3">
      <c r="A266" s="163"/>
      <c r="B266" s="163"/>
      <c r="C266" s="197" t="str">
        <f t="shared" si="8"/>
        <v/>
      </c>
      <c r="D266" s="164"/>
      <c r="E266" s="164"/>
      <c r="F266" s="163"/>
      <c r="G266" s="163"/>
      <c r="H266" s="15">
        <f t="shared" si="9"/>
        <v>0</v>
      </c>
      <c r="I266" s="181"/>
      <c r="J266" s="166"/>
      <c r="K266" s="64" t="e">
        <f t="shared" si="10"/>
        <v>#DIV/0!</v>
      </c>
      <c r="L266" s="166"/>
    </row>
    <row r="267" spans="1:12" ht="20.100000000000001" customHeight="1" x14ac:dyDescent="0.3">
      <c r="A267" s="148"/>
      <c r="B267" s="148"/>
      <c r="C267" s="150" t="str">
        <f t="shared" si="8"/>
        <v/>
      </c>
      <c r="D267" s="160"/>
      <c r="E267" s="160"/>
      <c r="F267" s="148"/>
      <c r="G267" s="148"/>
      <c r="H267" s="88">
        <f t="shared" si="9"/>
        <v>0</v>
      </c>
      <c r="I267" s="178"/>
      <c r="J267" s="158"/>
      <c r="K267" s="62" t="e">
        <f t="shared" si="10"/>
        <v>#DIV/0!</v>
      </c>
      <c r="L267" s="158"/>
    </row>
    <row r="268" spans="1:12" s="16" customFormat="1" ht="20.100000000000001" customHeight="1" x14ac:dyDescent="0.3">
      <c r="A268" s="163"/>
      <c r="B268" s="163"/>
      <c r="C268" s="197" t="str">
        <f t="shared" si="8"/>
        <v/>
      </c>
      <c r="D268" s="164"/>
      <c r="E268" s="164"/>
      <c r="F268" s="163"/>
      <c r="G268" s="163"/>
      <c r="H268" s="15">
        <f t="shared" si="9"/>
        <v>0</v>
      </c>
      <c r="I268" s="181"/>
      <c r="J268" s="166"/>
      <c r="K268" s="64" t="e">
        <f t="shared" si="10"/>
        <v>#DIV/0!</v>
      </c>
      <c r="L268" s="166"/>
    </row>
    <row r="269" spans="1:12" ht="20.100000000000001" customHeight="1" x14ac:dyDescent="0.3">
      <c r="A269" s="148"/>
      <c r="B269" s="148"/>
      <c r="C269" s="150" t="str">
        <f t="shared" si="8"/>
        <v/>
      </c>
      <c r="D269" s="160"/>
      <c r="E269" s="160"/>
      <c r="F269" s="148"/>
      <c r="G269" s="148"/>
      <c r="H269" s="88">
        <f t="shared" si="9"/>
        <v>0</v>
      </c>
      <c r="I269" s="178"/>
      <c r="J269" s="158"/>
      <c r="K269" s="62" t="e">
        <f t="shared" si="10"/>
        <v>#DIV/0!</v>
      </c>
      <c r="L269" s="158"/>
    </row>
    <row r="270" spans="1:12" s="16" customFormat="1" ht="20.100000000000001" customHeight="1" x14ac:dyDescent="0.3">
      <c r="A270" s="163"/>
      <c r="B270" s="163"/>
      <c r="C270" s="197" t="str">
        <f t="shared" si="8"/>
        <v/>
      </c>
      <c r="D270" s="164"/>
      <c r="E270" s="164"/>
      <c r="F270" s="163"/>
      <c r="G270" s="163"/>
      <c r="H270" s="15">
        <f t="shared" si="9"/>
        <v>0</v>
      </c>
      <c r="I270" s="181"/>
      <c r="J270" s="166"/>
      <c r="K270" s="64" t="e">
        <f t="shared" si="10"/>
        <v>#DIV/0!</v>
      </c>
      <c r="L270" s="166"/>
    </row>
    <row r="271" spans="1:12" ht="20.100000000000001" customHeight="1" x14ac:dyDescent="0.3">
      <c r="A271" s="148"/>
      <c r="B271" s="148"/>
      <c r="C271" s="150" t="str">
        <f t="shared" si="8"/>
        <v/>
      </c>
      <c r="D271" s="160"/>
      <c r="E271" s="160"/>
      <c r="F271" s="148"/>
      <c r="G271" s="148"/>
      <c r="H271" s="88">
        <f t="shared" si="9"/>
        <v>0</v>
      </c>
      <c r="I271" s="178"/>
      <c r="J271" s="158"/>
      <c r="K271" s="62" t="e">
        <f t="shared" si="10"/>
        <v>#DIV/0!</v>
      </c>
      <c r="L271" s="158"/>
    </row>
    <row r="272" spans="1:12" s="16" customFormat="1" ht="20.100000000000001" customHeight="1" x14ac:dyDescent="0.3">
      <c r="A272" s="163"/>
      <c r="B272" s="163"/>
      <c r="C272" s="197" t="str">
        <f t="shared" si="8"/>
        <v/>
      </c>
      <c r="D272" s="164"/>
      <c r="E272" s="164"/>
      <c r="F272" s="163"/>
      <c r="G272" s="163"/>
      <c r="H272" s="15">
        <f t="shared" si="9"/>
        <v>0</v>
      </c>
      <c r="I272" s="181"/>
      <c r="J272" s="166"/>
      <c r="K272" s="64" t="e">
        <f t="shared" si="10"/>
        <v>#DIV/0!</v>
      </c>
      <c r="L272" s="166"/>
    </row>
    <row r="273" spans="1:12" ht="20.100000000000001" customHeight="1" x14ac:dyDescent="0.3">
      <c r="A273" s="148"/>
      <c r="B273" s="148"/>
      <c r="C273" s="150" t="str">
        <f t="shared" si="8"/>
        <v/>
      </c>
      <c r="D273" s="160"/>
      <c r="E273" s="160"/>
      <c r="F273" s="148"/>
      <c r="G273" s="148"/>
      <c r="H273" s="88">
        <f t="shared" si="9"/>
        <v>0</v>
      </c>
      <c r="I273" s="178"/>
      <c r="J273" s="158"/>
      <c r="K273" s="62" t="e">
        <f t="shared" si="10"/>
        <v>#DIV/0!</v>
      </c>
      <c r="L273" s="158"/>
    </row>
    <row r="274" spans="1:12" s="16" customFormat="1" ht="20.100000000000001" customHeight="1" x14ac:dyDescent="0.3">
      <c r="A274" s="163"/>
      <c r="B274" s="163"/>
      <c r="C274" s="197" t="str">
        <f t="shared" si="8"/>
        <v/>
      </c>
      <c r="D274" s="164"/>
      <c r="E274" s="164"/>
      <c r="F274" s="165"/>
      <c r="G274" s="165"/>
      <c r="H274" s="15">
        <f t="shared" si="9"/>
        <v>0</v>
      </c>
      <c r="I274" s="181"/>
      <c r="J274" s="170"/>
      <c r="K274" s="65" t="e">
        <f t="shared" si="10"/>
        <v>#DIV/0!</v>
      </c>
      <c r="L274" s="166"/>
    </row>
    <row r="275" spans="1:12" ht="20.100000000000001" customHeight="1" x14ac:dyDescent="0.3">
      <c r="A275" s="83"/>
      <c r="B275" s="83"/>
      <c r="E275" s="296" t="str">
        <f>IF(C248="","Year 1 Total",CONCATENATE(C248, " Total"))</f>
        <v>Year 1 Total</v>
      </c>
      <c r="F275" s="297"/>
      <c r="G275" s="8">
        <f>SUM(G250:G261)</f>
        <v>0</v>
      </c>
      <c r="H275" s="8">
        <f>SUM(H250:H261)</f>
        <v>0</v>
      </c>
      <c r="I275" s="187">
        <f>SUM(I250:I261)</f>
        <v>0</v>
      </c>
      <c r="J275" s="171">
        <f>SUM(J250:J261)</f>
        <v>0</v>
      </c>
      <c r="K275" s="9"/>
      <c r="L275" s="9">
        <f t="shared" ref="L275" si="11">SUM(L250:L261)</f>
        <v>0</v>
      </c>
    </row>
    <row r="276" spans="1:12" ht="20.100000000000001" customHeight="1" x14ac:dyDescent="0.3">
      <c r="A276" s="83"/>
      <c r="B276" s="83"/>
      <c r="E276" s="296" t="str">
        <f>IF(E248="","Year 2 Total",CONCATENATE(E248, " Total"))</f>
        <v>Year 2 Total</v>
      </c>
      <c r="F276" s="297"/>
      <c r="G276" s="8">
        <f>SUM(G263:G274)</f>
        <v>0</v>
      </c>
      <c r="H276" s="8">
        <f>SUM(H263:H274)</f>
        <v>0</v>
      </c>
      <c r="I276" s="187">
        <f>SUM(I263:I274)</f>
        <v>0</v>
      </c>
      <c r="J276" s="171">
        <f>SUM(J263:J274)</f>
        <v>0</v>
      </c>
      <c r="K276" s="9"/>
      <c r="L276" s="9">
        <f t="shared" ref="L276" si="12">SUM(L263:L274)</f>
        <v>0</v>
      </c>
    </row>
    <row r="277" spans="1:12" ht="20.100000000000001" customHeight="1" x14ac:dyDescent="0.3">
      <c r="A277" s="83"/>
      <c r="B277" s="83"/>
      <c r="C277" s="83"/>
      <c r="D277" s="83"/>
      <c r="E277" s="83"/>
      <c r="F277" s="83"/>
      <c r="I277" s="298" t="str">
        <f>IF(C248="", "Year 1 Average",CONCATENATE(C248, " Average"))</f>
        <v>Year 1 Average</v>
      </c>
      <c r="J277" s="299"/>
      <c r="K277" s="61" t="e">
        <f>AVERAGE(K250:K261)</f>
        <v>#DIV/0!</v>
      </c>
    </row>
    <row r="278" spans="1:12" ht="20.100000000000001" customHeight="1" x14ac:dyDescent="0.3">
      <c r="A278" s="83"/>
      <c r="B278" s="83"/>
      <c r="C278" s="83"/>
      <c r="D278" s="83"/>
      <c r="E278" s="83"/>
      <c r="F278" s="83"/>
      <c r="I278" s="298" t="str">
        <f>IF(E248="", "Year 2 Average",CONCATENATE(E248, " Average"))</f>
        <v>Year 2 Average</v>
      </c>
      <c r="J278" s="299"/>
      <c r="K278" s="61" t="e">
        <f>AVERAGE(K263:K274)</f>
        <v>#DIV/0!</v>
      </c>
    </row>
    <row r="279" spans="1:12" ht="20.100000000000001" customHeight="1" x14ac:dyDescent="0.25"/>
    <row r="280" spans="1:12" ht="20.100000000000001" customHeight="1" x14ac:dyDescent="0.25"/>
    <row r="281" spans="1:12" ht="20.100000000000001" customHeight="1" x14ac:dyDescent="0.25"/>
    <row r="282" spans="1:12" ht="20.100000000000001" customHeight="1" x14ac:dyDescent="0.25"/>
    <row r="283" spans="1:12" ht="20.100000000000001" customHeight="1" x14ac:dyDescent="0.25"/>
    <row r="284" spans="1:12" ht="20.100000000000001" customHeight="1" x14ac:dyDescent="0.25"/>
    <row r="285" spans="1:12" ht="20.100000000000001" customHeight="1" x14ac:dyDescent="0.25"/>
    <row r="286" spans="1:12" ht="20.100000000000001" customHeight="1" x14ac:dyDescent="0.25"/>
    <row r="287" spans="1:12" ht="20.100000000000001" customHeight="1" x14ac:dyDescent="0.25"/>
    <row r="288" spans="1:12"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spans="1:12" ht="20.100000000000001" customHeight="1" x14ac:dyDescent="0.25"/>
    <row r="322" spans="1:12" ht="20.100000000000001" customHeight="1" x14ac:dyDescent="0.25"/>
    <row r="323" spans="1:12" ht="20.100000000000001" customHeight="1" x14ac:dyDescent="0.25"/>
    <row r="324" spans="1:12" ht="20.100000000000001" customHeight="1" x14ac:dyDescent="0.25"/>
    <row r="325" spans="1:12" ht="20.100000000000001" customHeight="1" x14ac:dyDescent="0.25"/>
    <row r="326" spans="1:12" ht="20.100000000000001" customHeight="1" x14ac:dyDescent="0.3">
      <c r="A326" s="84" t="str">
        <f>A62</f>
        <v>Enter Building Name Above</v>
      </c>
      <c r="B326" s="85"/>
    </row>
    <row r="327" spans="1:12" ht="20.100000000000001" customHeight="1" thickBot="1" x14ac:dyDescent="0.35">
      <c r="A327" s="85"/>
      <c r="B327" s="85"/>
    </row>
    <row r="328" spans="1:12" ht="20.100000000000001" customHeight="1" thickBot="1" x14ac:dyDescent="0.35">
      <c r="A328" s="84" t="s">
        <v>165</v>
      </c>
      <c r="B328" s="199" t="s">
        <v>200</v>
      </c>
      <c r="C328" s="201"/>
      <c r="D328" s="200" t="s">
        <v>201</v>
      </c>
      <c r="E328" s="202"/>
      <c r="G328" s="118" t="s">
        <v>161</v>
      </c>
      <c r="H328" s="137">
        <v>132000</v>
      </c>
    </row>
    <row r="329" spans="1:12" ht="20.100000000000001" customHeight="1" x14ac:dyDescent="0.3">
      <c r="A329" s="86" t="s">
        <v>1</v>
      </c>
      <c r="B329" s="86" t="s">
        <v>7</v>
      </c>
      <c r="C329" s="86" t="s">
        <v>2</v>
      </c>
      <c r="D329" s="86" t="s">
        <v>3</v>
      </c>
      <c r="E329" s="86" t="s">
        <v>4</v>
      </c>
      <c r="F329" s="86" t="s">
        <v>5</v>
      </c>
      <c r="G329" s="86" t="s">
        <v>145</v>
      </c>
      <c r="H329" s="128" t="s">
        <v>12</v>
      </c>
      <c r="I329" s="86" t="s">
        <v>160</v>
      </c>
      <c r="J329" s="87" t="s">
        <v>146</v>
      </c>
      <c r="K329" s="86" t="s">
        <v>13</v>
      </c>
      <c r="L329" s="86" t="s">
        <v>151</v>
      </c>
    </row>
    <row r="330" spans="1:12" ht="20.100000000000001" customHeight="1" x14ac:dyDescent="0.3">
      <c r="A330" s="144"/>
      <c r="B330" s="145"/>
      <c r="C330" s="146" t="str">
        <f t="shared" ref="C330:C341" si="13">IF(D330="", "", D330)</f>
        <v/>
      </c>
      <c r="D330" s="147"/>
      <c r="E330" s="147"/>
      <c r="F330" s="145"/>
      <c r="G330" s="145"/>
      <c r="H330" s="94">
        <f t="shared" ref="H330:H341" si="14">G330*$H$328/100000</f>
        <v>0</v>
      </c>
      <c r="I330" s="182"/>
      <c r="J330" s="172"/>
      <c r="K330" s="102" t="e">
        <f t="shared" ref="K330:K341" si="15">J330/H330</f>
        <v>#DIV/0!</v>
      </c>
      <c r="L330" s="157"/>
    </row>
    <row r="331" spans="1:12" ht="20.100000000000001" customHeight="1" x14ac:dyDescent="0.3">
      <c r="A331" s="148"/>
      <c r="B331" s="149"/>
      <c r="C331" s="150" t="str">
        <f t="shared" si="13"/>
        <v/>
      </c>
      <c r="D331" s="151"/>
      <c r="E331" s="151"/>
      <c r="F331" s="149"/>
      <c r="G331" s="149"/>
      <c r="H331" s="110">
        <f t="shared" si="14"/>
        <v>0</v>
      </c>
      <c r="I331" s="183"/>
      <c r="J331" s="173"/>
      <c r="K331" s="103" t="e">
        <f t="shared" si="15"/>
        <v>#DIV/0!</v>
      </c>
      <c r="L331" s="156"/>
    </row>
    <row r="332" spans="1:12" ht="20.100000000000001" customHeight="1" x14ac:dyDescent="0.3">
      <c r="A332" s="144"/>
      <c r="B332" s="145"/>
      <c r="C332" s="146" t="str">
        <f t="shared" si="13"/>
        <v/>
      </c>
      <c r="D332" s="147"/>
      <c r="E332" s="147"/>
      <c r="F332" s="145"/>
      <c r="G332" s="145"/>
      <c r="H332" s="94">
        <f t="shared" si="14"/>
        <v>0</v>
      </c>
      <c r="I332" s="182"/>
      <c r="J332" s="172"/>
      <c r="K332" s="102" t="e">
        <f t="shared" si="15"/>
        <v>#DIV/0!</v>
      </c>
      <c r="L332" s="157"/>
    </row>
    <row r="333" spans="1:12" ht="20.100000000000001" customHeight="1" x14ac:dyDescent="0.3">
      <c r="A333" s="148"/>
      <c r="B333" s="149"/>
      <c r="C333" s="150" t="str">
        <f t="shared" si="13"/>
        <v/>
      </c>
      <c r="D333" s="151"/>
      <c r="E333" s="151"/>
      <c r="F333" s="149"/>
      <c r="G333" s="149"/>
      <c r="H333" s="110">
        <f t="shared" si="14"/>
        <v>0</v>
      </c>
      <c r="I333" s="183"/>
      <c r="J333" s="173"/>
      <c r="K333" s="103" t="e">
        <f t="shared" si="15"/>
        <v>#DIV/0!</v>
      </c>
      <c r="L333" s="156"/>
    </row>
    <row r="334" spans="1:12" ht="20.100000000000001" customHeight="1" x14ac:dyDescent="0.3">
      <c r="A334" s="144"/>
      <c r="B334" s="145"/>
      <c r="C334" s="146" t="str">
        <f t="shared" si="13"/>
        <v/>
      </c>
      <c r="D334" s="147"/>
      <c r="E334" s="147"/>
      <c r="F334" s="145"/>
      <c r="G334" s="145"/>
      <c r="H334" s="94">
        <f t="shared" si="14"/>
        <v>0</v>
      </c>
      <c r="I334" s="182"/>
      <c r="J334" s="172"/>
      <c r="K334" s="102" t="e">
        <f t="shared" si="15"/>
        <v>#DIV/0!</v>
      </c>
      <c r="L334" s="157"/>
    </row>
    <row r="335" spans="1:12" ht="20.100000000000001" customHeight="1" x14ac:dyDescent="0.3">
      <c r="A335" s="148"/>
      <c r="B335" s="149"/>
      <c r="C335" s="150" t="str">
        <f t="shared" si="13"/>
        <v/>
      </c>
      <c r="D335" s="151"/>
      <c r="E335" s="151"/>
      <c r="F335" s="149"/>
      <c r="G335" s="149"/>
      <c r="H335" s="110">
        <f t="shared" si="14"/>
        <v>0</v>
      </c>
      <c r="I335" s="183"/>
      <c r="J335" s="173"/>
      <c r="K335" s="103" t="e">
        <f t="shared" si="15"/>
        <v>#DIV/0!</v>
      </c>
      <c r="L335" s="156"/>
    </row>
    <row r="336" spans="1:12" ht="20.100000000000001" customHeight="1" x14ac:dyDescent="0.3">
      <c r="A336" s="144"/>
      <c r="B336" s="145"/>
      <c r="C336" s="146" t="str">
        <f t="shared" si="13"/>
        <v/>
      </c>
      <c r="D336" s="147"/>
      <c r="E336" s="147"/>
      <c r="F336" s="145"/>
      <c r="G336" s="145"/>
      <c r="H336" s="94">
        <f t="shared" si="14"/>
        <v>0</v>
      </c>
      <c r="I336" s="182"/>
      <c r="J336" s="172"/>
      <c r="K336" s="102" t="e">
        <f t="shared" si="15"/>
        <v>#DIV/0!</v>
      </c>
      <c r="L336" s="157"/>
    </row>
    <row r="337" spans="1:12" ht="20.100000000000001" customHeight="1" x14ac:dyDescent="0.3">
      <c r="A337" s="148"/>
      <c r="B337" s="149"/>
      <c r="C337" s="150" t="str">
        <f t="shared" si="13"/>
        <v/>
      </c>
      <c r="D337" s="151"/>
      <c r="E337" s="151"/>
      <c r="F337" s="149"/>
      <c r="G337" s="149"/>
      <c r="H337" s="110">
        <f t="shared" si="14"/>
        <v>0</v>
      </c>
      <c r="I337" s="183"/>
      <c r="J337" s="173"/>
      <c r="K337" s="103" t="e">
        <f t="shared" si="15"/>
        <v>#DIV/0!</v>
      </c>
      <c r="L337" s="156"/>
    </row>
    <row r="338" spans="1:12" ht="20.100000000000001" customHeight="1" x14ac:dyDescent="0.3">
      <c r="A338" s="144"/>
      <c r="B338" s="145"/>
      <c r="C338" s="146" t="str">
        <f t="shared" si="13"/>
        <v/>
      </c>
      <c r="D338" s="147"/>
      <c r="E338" s="147"/>
      <c r="F338" s="145"/>
      <c r="G338" s="145"/>
      <c r="H338" s="94">
        <f t="shared" si="14"/>
        <v>0</v>
      </c>
      <c r="I338" s="182"/>
      <c r="J338" s="172"/>
      <c r="K338" s="102" t="e">
        <f t="shared" si="15"/>
        <v>#DIV/0!</v>
      </c>
      <c r="L338" s="157"/>
    </row>
    <row r="339" spans="1:12" ht="20.100000000000001" customHeight="1" x14ac:dyDescent="0.3">
      <c r="A339" s="148"/>
      <c r="B339" s="149"/>
      <c r="C339" s="150" t="str">
        <f t="shared" si="13"/>
        <v/>
      </c>
      <c r="D339" s="151"/>
      <c r="E339" s="151"/>
      <c r="F339" s="149"/>
      <c r="G339" s="149"/>
      <c r="H339" s="110">
        <f t="shared" si="14"/>
        <v>0</v>
      </c>
      <c r="I339" s="183"/>
      <c r="J339" s="173"/>
      <c r="K339" s="103" t="e">
        <f t="shared" si="15"/>
        <v>#DIV/0!</v>
      </c>
      <c r="L339" s="156"/>
    </row>
    <row r="340" spans="1:12" ht="20.100000000000001" customHeight="1" x14ac:dyDescent="0.3">
      <c r="A340" s="144"/>
      <c r="B340" s="145"/>
      <c r="C340" s="146" t="str">
        <f t="shared" si="13"/>
        <v/>
      </c>
      <c r="D340" s="147"/>
      <c r="E340" s="147"/>
      <c r="F340" s="145"/>
      <c r="G340" s="145"/>
      <c r="H340" s="94">
        <f t="shared" si="14"/>
        <v>0</v>
      </c>
      <c r="I340" s="182"/>
      <c r="J340" s="172"/>
      <c r="K340" s="102" t="e">
        <f t="shared" si="15"/>
        <v>#DIV/0!</v>
      </c>
      <c r="L340" s="157"/>
    </row>
    <row r="341" spans="1:12" ht="20.100000000000001" customHeight="1" x14ac:dyDescent="0.3">
      <c r="A341" s="148"/>
      <c r="B341" s="149"/>
      <c r="C341" s="150" t="str">
        <f t="shared" si="13"/>
        <v/>
      </c>
      <c r="D341" s="151"/>
      <c r="E341" s="151"/>
      <c r="F341" s="149"/>
      <c r="G341" s="149"/>
      <c r="H341" s="110">
        <f t="shared" si="14"/>
        <v>0</v>
      </c>
      <c r="I341" s="183"/>
      <c r="J341" s="173"/>
      <c r="K341" s="103" t="e">
        <f t="shared" si="15"/>
        <v>#DIV/0!</v>
      </c>
      <c r="L341" s="156"/>
    </row>
    <row r="342" spans="1:12" ht="20.100000000000001" customHeight="1" x14ac:dyDescent="0.3">
      <c r="A342" s="96"/>
      <c r="B342" s="97"/>
      <c r="C342" s="98"/>
      <c r="D342" s="99"/>
      <c r="E342" s="99"/>
      <c r="F342" s="97"/>
      <c r="G342" s="97"/>
      <c r="H342" s="97"/>
      <c r="I342" s="184"/>
      <c r="J342" s="174"/>
      <c r="K342" s="104"/>
      <c r="L342" s="21"/>
    </row>
    <row r="343" spans="1:12" ht="20.100000000000001" customHeight="1" x14ac:dyDescent="0.3">
      <c r="A343" s="152"/>
      <c r="B343" s="153"/>
      <c r="C343" s="195" t="str">
        <f t="shared" ref="C343:C354" si="16">IF(D343="", "", D343)</f>
        <v/>
      </c>
      <c r="D343" s="154"/>
      <c r="E343" s="154"/>
      <c r="F343" s="153"/>
      <c r="G343" s="153"/>
      <c r="H343" s="101">
        <f t="shared" ref="H343:H354" si="17">G343*$H$328/100000</f>
        <v>0</v>
      </c>
      <c r="I343" s="185"/>
      <c r="J343" s="175"/>
      <c r="K343" s="105" t="e">
        <f t="shared" ref="K343:K354" si="18">J343/H343</f>
        <v>#DIV/0!</v>
      </c>
      <c r="L343" s="155"/>
    </row>
    <row r="344" spans="1:12" ht="20.100000000000001" customHeight="1" x14ac:dyDescent="0.3">
      <c r="A344" s="148"/>
      <c r="B344" s="149"/>
      <c r="C344" s="150" t="str">
        <f t="shared" si="16"/>
        <v/>
      </c>
      <c r="D344" s="151"/>
      <c r="E344" s="151"/>
      <c r="F344" s="149"/>
      <c r="G344" s="149"/>
      <c r="H344" s="110">
        <f t="shared" si="17"/>
        <v>0</v>
      </c>
      <c r="I344" s="183"/>
      <c r="J344" s="173"/>
      <c r="K344" s="103" t="e">
        <f t="shared" si="18"/>
        <v>#DIV/0!</v>
      </c>
      <c r="L344" s="156"/>
    </row>
    <row r="345" spans="1:12" ht="20.100000000000001" customHeight="1" x14ac:dyDescent="0.3">
      <c r="A345" s="152"/>
      <c r="B345" s="153"/>
      <c r="C345" s="195" t="str">
        <f t="shared" si="16"/>
        <v/>
      </c>
      <c r="D345" s="154"/>
      <c r="E345" s="154"/>
      <c r="F345" s="153"/>
      <c r="G345" s="153"/>
      <c r="H345" s="101">
        <f t="shared" si="17"/>
        <v>0</v>
      </c>
      <c r="I345" s="185"/>
      <c r="J345" s="175"/>
      <c r="K345" s="105" t="e">
        <f t="shared" si="18"/>
        <v>#DIV/0!</v>
      </c>
      <c r="L345" s="155"/>
    </row>
    <row r="346" spans="1:12" ht="20.100000000000001" customHeight="1" x14ac:dyDescent="0.3">
      <c r="A346" s="148"/>
      <c r="B346" s="149"/>
      <c r="C346" s="150" t="str">
        <f t="shared" si="16"/>
        <v/>
      </c>
      <c r="D346" s="151"/>
      <c r="E346" s="151"/>
      <c r="F346" s="149"/>
      <c r="G346" s="149"/>
      <c r="H346" s="110">
        <f t="shared" si="17"/>
        <v>0</v>
      </c>
      <c r="I346" s="183"/>
      <c r="J346" s="173"/>
      <c r="K346" s="103" t="e">
        <f t="shared" si="18"/>
        <v>#DIV/0!</v>
      </c>
      <c r="L346" s="156"/>
    </row>
    <row r="347" spans="1:12" ht="20.100000000000001" customHeight="1" x14ac:dyDescent="0.3">
      <c r="A347" s="152"/>
      <c r="B347" s="153"/>
      <c r="C347" s="195" t="str">
        <f t="shared" si="16"/>
        <v/>
      </c>
      <c r="D347" s="154"/>
      <c r="E347" s="154"/>
      <c r="F347" s="153"/>
      <c r="G347" s="153"/>
      <c r="H347" s="101">
        <f t="shared" si="17"/>
        <v>0</v>
      </c>
      <c r="I347" s="185"/>
      <c r="J347" s="175"/>
      <c r="K347" s="105" t="e">
        <f t="shared" si="18"/>
        <v>#DIV/0!</v>
      </c>
      <c r="L347" s="155"/>
    </row>
    <row r="348" spans="1:12" ht="18.75" x14ac:dyDescent="0.3">
      <c r="A348" s="148"/>
      <c r="B348" s="149"/>
      <c r="C348" s="150" t="str">
        <f t="shared" si="16"/>
        <v/>
      </c>
      <c r="D348" s="151"/>
      <c r="E348" s="151"/>
      <c r="F348" s="149"/>
      <c r="G348" s="149"/>
      <c r="H348" s="110">
        <f t="shared" si="17"/>
        <v>0</v>
      </c>
      <c r="I348" s="183"/>
      <c r="J348" s="173"/>
      <c r="K348" s="103" t="e">
        <f t="shared" si="18"/>
        <v>#DIV/0!</v>
      </c>
      <c r="L348" s="156"/>
    </row>
    <row r="349" spans="1:12" ht="18.75" x14ac:dyDescent="0.3">
      <c r="A349" s="152"/>
      <c r="B349" s="153"/>
      <c r="C349" s="195" t="str">
        <f t="shared" si="16"/>
        <v/>
      </c>
      <c r="D349" s="154"/>
      <c r="E349" s="154"/>
      <c r="F349" s="153"/>
      <c r="G349" s="153"/>
      <c r="H349" s="101">
        <f t="shared" si="17"/>
        <v>0</v>
      </c>
      <c r="I349" s="185"/>
      <c r="J349" s="175"/>
      <c r="K349" s="105" t="e">
        <f t="shared" si="18"/>
        <v>#DIV/0!</v>
      </c>
      <c r="L349" s="155"/>
    </row>
    <row r="350" spans="1:12" ht="18.75" x14ac:dyDescent="0.3">
      <c r="A350" s="148"/>
      <c r="B350" s="149"/>
      <c r="C350" s="150" t="str">
        <f t="shared" si="16"/>
        <v/>
      </c>
      <c r="D350" s="151"/>
      <c r="E350" s="151"/>
      <c r="F350" s="149"/>
      <c r="G350" s="149"/>
      <c r="H350" s="110">
        <f t="shared" si="17"/>
        <v>0</v>
      </c>
      <c r="I350" s="183"/>
      <c r="J350" s="173"/>
      <c r="K350" s="103" t="e">
        <f t="shared" si="18"/>
        <v>#DIV/0!</v>
      </c>
      <c r="L350" s="156"/>
    </row>
    <row r="351" spans="1:12" ht="18.75" x14ac:dyDescent="0.3">
      <c r="A351" s="152"/>
      <c r="B351" s="153"/>
      <c r="C351" s="195" t="str">
        <f t="shared" si="16"/>
        <v/>
      </c>
      <c r="D351" s="154"/>
      <c r="E351" s="154"/>
      <c r="F351" s="153"/>
      <c r="G351" s="153"/>
      <c r="H351" s="101">
        <f t="shared" si="17"/>
        <v>0</v>
      </c>
      <c r="I351" s="185"/>
      <c r="J351" s="175"/>
      <c r="K351" s="105" t="e">
        <f t="shared" si="18"/>
        <v>#DIV/0!</v>
      </c>
      <c r="L351" s="155"/>
    </row>
    <row r="352" spans="1:12" ht="18.75" x14ac:dyDescent="0.3">
      <c r="A352" s="148"/>
      <c r="B352" s="149"/>
      <c r="C352" s="150" t="str">
        <f t="shared" si="16"/>
        <v/>
      </c>
      <c r="D352" s="151"/>
      <c r="E352" s="151"/>
      <c r="F352" s="149"/>
      <c r="G352" s="149"/>
      <c r="H352" s="110">
        <f t="shared" si="17"/>
        <v>0</v>
      </c>
      <c r="I352" s="183"/>
      <c r="J352" s="173"/>
      <c r="K352" s="103" t="e">
        <f t="shared" si="18"/>
        <v>#DIV/0!</v>
      </c>
      <c r="L352" s="156"/>
    </row>
    <row r="353" spans="1:12" ht="18.75" x14ac:dyDescent="0.3">
      <c r="A353" s="152"/>
      <c r="B353" s="153"/>
      <c r="C353" s="195" t="str">
        <f t="shared" si="16"/>
        <v/>
      </c>
      <c r="D353" s="154"/>
      <c r="E353" s="154"/>
      <c r="F353" s="153"/>
      <c r="G353" s="153"/>
      <c r="H353" s="101">
        <f t="shared" si="17"/>
        <v>0</v>
      </c>
      <c r="I353" s="185"/>
      <c r="J353" s="175"/>
      <c r="K353" s="105" t="e">
        <f t="shared" si="18"/>
        <v>#DIV/0!</v>
      </c>
      <c r="L353" s="155"/>
    </row>
    <row r="354" spans="1:12" ht="18.75" x14ac:dyDescent="0.3">
      <c r="A354" s="148"/>
      <c r="B354" s="149"/>
      <c r="C354" s="150" t="str">
        <f t="shared" si="16"/>
        <v/>
      </c>
      <c r="D354" s="151"/>
      <c r="E354" s="151"/>
      <c r="F354" s="149"/>
      <c r="G354" s="149"/>
      <c r="H354" s="110">
        <f t="shared" si="17"/>
        <v>0</v>
      </c>
      <c r="I354" s="183"/>
      <c r="J354" s="173"/>
      <c r="K354" s="103" t="e">
        <f t="shared" si="18"/>
        <v>#DIV/0!</v>
      </c>
      <c r="L354" s="156"/>
    </row>
    <row r="355" spans="1:12" ht="18.75" x14ac:dyDescent="0.3">
      <c r="A355" s="90"/>
      <c r="B355" s="90"/>
      <c r="C355" s="90"/>
      <c r="D355" s="90"/>
      <c r="E355" s="296" t="str">
        <f>IF(C328="","Year 1 Total",CONCATENATE(C328, " Total"))</f>
        <v>Year 1 Total</v>
      </c>
      <c r="F355" s="297"/>
      <c r="G355" s="91">
        <f>SUM(G330:G341)</f>
        <v>0</v>
      </c>
      <c r="H355" s="91">
        <f>SUM(H330:H341)</f>
        <v>0</v>
      </c>
      <c r="I355" s="186">
        <f>SUM(I330:I341)</f>
        <v>0</v>
      </c>
      <c r="J355" s="176">
        <f>SUM(J330:J341)</f>
        <v>0</v>
      </c>
      <c r="K355" s="92"/>
      <c r="L355" s="92">
        <f t="shared" ref="L355" si="19">SUM(L330:L341)</f>
        <v>0</v>
      </c>
    </row>
    <row r="356" spans="1:12" ht="18.75" x14ac:dyDescent="0.3">
      <c r="A356" s="90"/>
      <c r="B356" s="90"/>
      <c r="C356" s="90"/>
      <c r="D356" s="90"/>
      <c r="E356" s="296" t="str">
        <f>IF(E328="","Year 2 Total",CONCATENATE(E328, " Total"))</f>
        <v>Year 2 Total</v>
      </c>
      <c r="F356" s="297"/>
      <c r="G356" s="91">
        <f>SUM(G343:G354)</f>
        <v>0</v>
      </c>
      <c r="H356" s="91">
        <f>SUM(H343:H354)</f>
        <v>0</v>
      </c>
      <c r="I356" s="186">
        <f>SUM(I343:I354)</f>
        <v>0</v>
      </c>
      <c r="J356" s="176">
        <f>SUM(J343:J354)</f>
        <v>0</v>
      </c>
      <c r="K356" s="92"/>
      <c r="L356" s="92">
        <f t="shared" ref="L356" si="20">SUM(L343:L354)</f>
        <v>0</v>
      </c>
    </row>
    <row r="357" spans="1:12" ht="18.75" x14ac:dyDescent="0.3">
      <c r="A357" s="83"/>
      <c r="B357" s="83"/>
      <c r="C357" s="83"/>
      <c r="D357" s="83"/>
      <c r="E357" s="83"/>
      <c r="F357" s="83"/>
      <c r="G357" s="83"/>
      <c r="I357" s="298" t="str">
        <f>IF(C328="", "Year 1 Average",CONCATENATE(C328, " Average"))</f>
        <v>Year 1 Average</v>
      </c>
      <c r="J357" s="299"/>
      <c r="K357" s="107" t="e">
        <f>AVERAGE(K330:K341)</f>
        <v>#DIV/0!</v>
      </c>
    </row>
    <row r="358" spans="1:12" ht="18.75" x14ac:dyDescent="0.3">
      <c r="A358" s="83"/>
      <c r="B358" s="83"/>
      <c r="C358" s="83"/>
      <c r="G358" s="83"/>
      <c r="I358" s="298" t="str">
        <f>IF(E238="", "Year 2 Average",CONCATENATE(E238, " Average"))</f>
        <v>Year 2 Average</v>
      </c>
      <c r="J358" s="299"/>
      <c r="K358" s="106" t="e">
        <f>AVERAGE(K343:K354)</f>
        <v>#DIV/0!</v>
      </c>
    </row>
    <row r="419" spans="1:12" ht="19.5" x14ac:dyDescent="0.3">
      <c r="A419" s="84" t="str">
        <f>A62</f>
        <v>Enter Building Name Above</v>
      </c>
      <c r="B419" s="85"/>
    </row>
    <row r="420" spans="1:12" ht="20.25" thickBot="1" x14ac:dyDescent="0.35">
      <c r="A420" s="85"/>
      <c r="B420" s="85"/>
    </row>
    <row r="421" spans="1:12" ht="20.25" thickBot="1" x14ac:dyDescent="0.35">
      <c r="A421" s="84" t="s">
        <v>166</v>
      </c>
      <c r="B421" s="199" t="s">
        <v>200</v>
      </c>
      <c r="C421" s="201"/>
      <c r="D421" s="200" t="s">
        <v>201</v>
      </c>
      <c r="E421" s="202"/>
      <c r="G421" s="118" t="s">
        <v>161</v>
      </c>
      <c r="H421" s="137">
        <v>136000</v>
      </c>
    </row>
    <row r="422" spans="1:12" ht="18.75" x14ac:dyDescent="0.3">
      <c r="A422" s="86" t="s">
        <v>1</v>
      </c>
      <c r="B422" s="86" t="s">
        <v>7</v>
      </c>
      <c r="C422" s="190" t="s">
        <v>2</v>
      </c>
      <c r="D422" s="86" t="s">
        <v>3</v>
      </c>
      <c r="E422" s="86" t="s">
        <v>4</v>
      </c>
      <c r="F422" s="86" t="s">
        <v>5</v>
      </c>
      <c r="G422" s="86" t="s">
        <v>145</v>
      </c>
      <c r="H422" s="128" t="s">
        <v>12</v>
      </c>
      <c r="I422" s="86" t="s">
        <v>160</v>
      </c>
      <c r="J422" s="87" t="s">
        <v>146</v>
      </c>
      <c r="K422" s="86" t="s">
        <v>13</v>
      </c>
      <c r="L422" s="86" t="s">
        <v>151</v>
      </c>
    </row>
    <row r="423" spans="1:12" ht="18.75" x14ac:dyDescent="0.3">
      <c r="A423" s="144"/>
      <c r="B423" s="145"/>
      <c r="C423" s="146" t="str">
        <f t="shared" ref="C423:C434" si="21">IF(D423="", "", D423)</f>
        <v/>
      </c>
      <c r="D423" s="147"/>
      <c r="E423" s="147"/>
      <c r="F423" s="145"/>
      <c r="G423" s="145"/>
      <c r="H423" s="94">
        <f t="shared" ref="H423:H434" si="22">G423*$H$421/100000</f>
        <v>0</v>
      </c>
      <c r="I423" s="182"/>
      <c r="J423" s="157"/>
      <c r="K423" s="102" t="e">
        <f t="shared" ref="K423:K434" si="23">J423/H423</f>
        <v>#DIV/0!</v>
      </c>
      <c r="L423" s="157"/>
    </row>
    <row r="424" spans="1:12" ht="18.75" x14ac:dyDescent="0.3">
      <c r="A424" s="148"/>
      <c r="B424" s="149"/>
      <c r="C424" s="150" t="str">
        <f t="shared" si="21"/>
        <v/>
      </c>
      <c r="D424" s="151"/>
      <c r="E424" s="151"/>
      <c r="F424" s="149"/>
      <c r="G424" s="149"/>
      <c r="H424" s="110">
        <f t="shared" si="22"/>
        <v>0</v>
      </c>
      <c r="I424" s="183"/>
      <c r="J424" s="156"/>
      <c r="K424" s="103" t="e">
        <f t="shared" si="23"/>
        <v>#DIV/0!</v>
      </c>
      <c r="L424" s="156"/>
    </row>
    <row r="425" spans="1:12" ht="18.75" x14ac:dyDescent="0.3">
      <c r="A425" s="144"/>
      <c r="B425" s="145"/>
      <c r="C425" s="146" t="str">
        <f t="shared" si="21"/>
        <v/>
      </c>
      <c r="D425" s="147"/>
      <c r="E425" s="147"/>
      <c r="F425" s="145"/>
      <c r="G425" s="145"/>
      <c r="H425" s="94">
        <f t="shared" si="22"/>
        <v>0</v>
      </c>
      <c r="I425" s="182"/>
      <c r="J425" s="157"/>
      <c r="K425" s="102" t="e">
        <f t="shared" si="23"/>
        <v>#DIV/0!</v>
      </c>
      <c r="L425" s="157"/>
    </row>
    <row r="426" spans="1:12" ht="18.75" x14ac:dyDescent="0.3">
      <c r="A426" s="148"/>
      <c r="B426" s="149"/>
      <c r="C426" s="150" t="str">
        <f t="shared" si="21"/>
        <v/>
      </c>
      <c r="D426" s="151"/>
      <c r="E426" s="151"/>
      <c r="F426" s="149"/>
      <c r="G426" s="149"/>
      <c r="H426" s="110">
        <f t="shared" si="22"/>
        <v>0</v>
      </c>
      <c r="I426" s="183"/>
      <c r="J426" s="156"/>
      <c r="K426" s="103" t="e">
        <f t="shared" si="23"/>
        <v>#DIV/0!</v>
      </c>
      <c r="L426" s="156"/>
    </row>
    <row r="427" spans="1:12" ht="18.75" x14ac:dyDescent="0.3">
      <c r="A427" s="144"/>
      <c r="B427" s="145"/>
      <c r="C427" s="146" t="str">
        <f t="shared" si="21"/>
        <v/>
      </c>
      <c r="D427" s="147"/>
      <c r="E427" s="147"/>
      <c r="F427" s="145"/>
      <c r="G427" s="145"/>
      <c r="H427" s="94">
        <f t="shared" si="22"/>
        <v>0</v>
      </c>
      <c r="I427" s="182"/>
      <c r="J427" s="157"/>
      <c r="K427" s="102" t="e">
        <f t="shared" si="23"/>
        <v>#DIV/0!</v>
      </c>
      <c r="L427" s="157"/>
    </row>
    <row r="428" spans="1:12" ht="18.75" x14ac:dyDescent="0.3">
      <c r="A428" s="148"/>
      <c r="B428" s="149"/>
      <c r="C428" s="150" t="str">
        <f t="shared" si="21"/>
        <v/>
      </c>
      <c r="D428" s="151"/>
      <c r="E428" s="151"/>
      <c r="F428" s="149"/>
      <c r="G428" s="149"/>
      <c r="H428" s="110">
        <f t="shared" si="22"/>
        <v>0</v>
      </c>
      <c r="I428" s="183"/>
      <c r="J428" s="156"/>
      <c r="K428" s="103" t="e">
        <f t="shared" si="23"/>
        <v>#DIV/0!</v>
      </c>
      <c r="L428" s="156"/>
    </row>
    <row r="429" spans="1:12" ht="18.75" x14ac:dyDescent="0.3">
      <c r="A429" s="144"/>
      <c r="B429" s="145"/>
      <c r="C429" s="146" t="str">
        <f t="shared" si="21"/>
        <v/>
      </c>
      <c r="D429" s="147"/>
      <c r="E429" s="147"/>
      <c r="F429" s="145"/>
      <c r="G429" s="145"/>
      <c r="H429" s="94">
        <f t="shared" si="22"/>
        <v>0</v>
      </c>
      <c r="I429" s="182"/>
      <c r="J429" s="157"/>
      <c r="K429" s="102" t="e">
        <f t="shared" si="23"/>
        <v>#DIV/0!</v>
      </c>
      <c r="L429" s="157"/>
    </row>
    <row r="430" spans="1:12" ht="18.75" x14ac:dyDescent="0.3">
      <c r="A430" s="148"/>
      <c r="B430" s="149"/>
      <c r="C430" s="150" t="str">
        <f t="shared" si="21"/>
        <v/>
      </c>
      <c r="D430" s="151"/>
      <c r="E430" s="151"/>
      <c r="F430" s="149"/>
      <c r="G430" s="149"/>
      <c r="H430" s="110">
        <f t="shared" si="22"/>
        <v>0</v>
      </c>
      <c r="I430" s="183"/>
      <c r="J430" s="156"/>
      <c r="K430" s="103" t="e">
        <f t="shared" si="23"/>
        <v>#DIV/0!</v>
      </c>
      <c r="L430" s="156"/>
    </row>
    <row r="431" spans="1:12" ht="18.75" x14ac:dyDescent="0.3">
      <c r="A431" s="144"/>
      <c r="B431" s="145"/>
      <c r="C431" s="146" t="str">
        <f t="shared" si="21"/>
        <v/>
      </c>
      <c r="D431" s="147"/>
      <c r="E431" s="147"/>
      <c r="F431" s="145"/>
      <c r="G431" s="145"/>
      <c r="H431" s="94">
        <f t="shared" si="22"/>
        <v>0</v>
      </c>
      <c r="I431" s="182"/>
      <c r="J431" s="157"/>
      <c r="K431" s="102" t="e">
        <f t="shared" si="23"/>
        <v>#DIV/0!</v>
      </c>
      <c r="L431" s="157"/>
    </row>
    <row r="432" spans="1:12" ht="18.75" x14ac:dyDescent="0.3">
      <c r="A432" s="148"/>
      <c r="B432" s="149"/>
      <c r="C432" s="150" t="str">
        <f t="shared" si="21"/>
        <v/>
      </c>
      <c r="D432" s="151"/>
      <c r="E432" s="151"/>
      <c r="F432" s="149"/>
      <c r="G432" s="149"/>
      <c r="H432" s="110">
        <f t="shared" si="22"/>
        <v>0</v>
      </c>
      <c r="I432" s="183"/>
      <c r="J432" s="156"/>
      <c r="K432" s="103" t="e">
        <f t="shared" si="23"/>
        <v>#DIV/0!</v>
      </c>
      <c r="L432" s="156"/>
    </row>
    <row r="433" spans="1:12" ht="18.75" x14ac:dyDescent="0.3">
      <c r="A433" s="144"/>
      <c r="B433" s="145"/>
      <c r="C433" s="146" t="str">
        <f t="shared" si="21"/>
        <v/>
      </c>
      <c r="D433" s="147"/>
      <c r="E433" s="147"/>
      <c r="F433" s="145"/>
      <c r="G433" s="145"/>
      <c r="H433" s="94">
        <f t="shared" si="22"/>
        <v>0</v>
      </c>
      <c r="I433" s="182"/>
      <c r="J433" s="157"/>
      <c r="K433" s="102" t="e">
        <f t="shared" si="23"/>
        <v>#DIV/0!</v>
      </c>
      <c r="L433" s="157"/>
    </row>
    <row r="434" spans="1:12" ht="18.75" x14ac:dyDescent="0.3">
      <c r="A434" s="148"/>
      <c r="B434" s="149"/>
      <c r="C434" s="150" t="str">
        <f t="shared" si="21"/>
        <v/>
      </c>
      <c r="D434" s="151"/>
      <c r="E434" s="151"/>
      <c r="F434" s="149"/>
      <c r="G434" s="149"/>
      <c r="H434" s="110">
        <f t="shared" si="22"/>
        <v>0</v>
      </c>
      <c r="I434" s="183"/>
      <c r="J434" s="156"/>
      <c r="K434" s="103" t="e">
        <f t="shared" si="23"/>
        <v>#DIV/0!</v>
      </c>
      <c r="L434" s="156"/>
    </row>
    <row r="435" spans="1:12" ht="18.75" x14ac:dyDescent="0.3">
      <c r="A435" s="96"/>
      <c r="B435" s="97"/>
      <c r="C435" s="98"/>
      <c r="D435" s="99"/>
      <c r="E435" s="99"/>
      <c r="F435" s="97"/>
      <c r="G435" s="97"/>
      <c r="H435" s="97"/>
      <c r="I435" s="184"/>
      <c r="J435" s="100"/>
      <c r="K435" s="104"/>
      <c r="L435" s="21"/>
    </row>
    <row r="436" spans="1:12" ht="18.75" x14ac:dyDescent="0.3">
      <c r="A436" s="152"/>
      <c r="B436" s="153"/>
      <c r="C436" s="195" t="str">
        <f t="shared" ref="C436:C447" si="24">IF(D436="", "", D436)</f>
        <v/>
      </c>
      <c r="D436" s="154"/>
      <c r="E436" s="154"/>
      <c r="F436" s="153"/>
      <c r="G436" s="153"/>
      <c r="H436" s="101">
        <f t="shared" ref="H436:H447" si="25">G436*$H$421/100000</f>
        <v>0</v>
      </c>
      <c r="I436" s="185"/>
      <c r="J436" s="155"/>
      <c r="K436" s="105" t="e">
        <f t="shared" ref="K436:K447" si="26">J436/H436</f>
        <v>#DIV/0!</v>
      </c>
      <c r="L436" s="155"/>
    </row>
    <row r="437" spans="1:12" ht="18.75" x14ac:dyDescent="0.3">
      <c r="A437" s="148"/>
      <c r="B437" s="149"/>
      <c r="C437" s="150" t="str">
        <f t="shared" si="24"/>
        <v/>
      </c>
      <c r="D437" s="151"/>
      <c r="E437" s="151"/>
      <c r="F437" s="149"/>
      <c r="G437" s="149"/>
      <c r="H437" s="110">
        <f t="shared" si="25"/>
        <v>0</v>
      </c>
      <c r="I437" s="183"/>
      <c r="J437" s="156"/>
      <c r="K437" s="103" t="e">
        <f t="shared" si="26"/>
        <v>#DIV/0!</v>
      </c>
      <c r="L437" s="156"/>
    </row>
    <row r="438" spans="1:12" ht="18.75" x14ac:dyDescent="0.3">
      <c r="A438" s="152"/>
      <c r="B438" s="153"/>
      <c r="C438" s="195" t="str">
        <f t="shared" si="24"/>
        <v/>
      </c>
      <c r="D438" s="154"/>
      <c r="E438" s="154"/>
      <c r="F438" s="153"/>
      <c r="G438" s="153"/>
      <c r="H438" s="101">
        <f t="shared" si="25"/>
        <v>0</v>
      </c>
      <c r="I438" s="185"/>
      <c r="J438" s="155"/>
      <c r="K438" s="105" t="e">
        <f t="shared" si="26"/>
        <v>#DIV/0!</v>
      </c>
      <c r="L438" s="155"/>
    </row>
    <row r="439" spans="1:12" ht="18.75" x14ac:dyDescent="0.3">
      <c r="A439" s="148"/>
      <c r="B439" s="149"/>
      <c r="C439" s="150" t="str">
        <f t="shared" si="24"/>
        <v/>
      </c>
      <c r="D439" s="151"/>
      <c r="E439" s="151"/>
      <c r="F439" s="149"/>
      <c r="G439" s="149"/>
      <c r="H439" s="110">
        <f t="shared" si="25"/>
        <v>0</v>
      </c>
      <c r="I439" s="183"/>
      <c r="J439" s="156"/>
      <c r="K439" s="103" t="e">
        <f t="shared" si="26"/>
        <v>#DIV/0!</v>
      </c>
      <c r="L439" s="156"/>
    </row>
    <row r="440" spans="1:12" ht="18.75" x14ac:dyDescent="0.3">
      <c r="A440" s="152"/>
      <c r="B440" s="153"/>
      <c r="C440" s="195" t="str">
        <f t="shared" si="24"/>
        <v/>
      </c>
      <c r="D440" s="154"/>
      <c r="E440" s="154"/>
      <c r="F440" s="153"/>
      <c r="G440" s="153"/>
      <c r="H440" s="101">
        <f t="shared" si="25"/>
        <v>0</v>
      </c>
      <c r="I440" s="185"/>
      <c r="J440" s="155"/>
      <c r="K440" s="105" t="e">
        <f t="shared" si="26"/>
        <v>#DIV/0!</v>
      </c>
      <c r="L440" s="155"/>
    </row>
    <row r="441" spans="1:12" ht="18.75" x14ac:dyDescent="0.3">
      <c r="A441" s="148"/>
      <c r="B441" s="149"/>
      <c r="C441" s="150" t="str">
        <f t="shared" si="24"/>
        <v/>
      </c>
      <c r="D441" s="151"/>
      <c r="E441" s="151"/>
      <c r="F441" s="149"/>
      <c r="G441" s="149"/>
      <c r="H441" s="110">
        <f t="shared" si="25"/>
        <v>0</v>
      </c>
      <c r="I441" s="183"/>
      <c r="J441" s="156"/>
      <c r="K441" s="103" t="e">
        <f t="shared" si="26"/>
        <v>#DIV/0!</v>
      </c>
      <c r="L441" s="156"/>
    </row>
    <row r="442" spans="1:12" ht="18.75" x14ac:dyDescent="0.3">
      <c r="A442" s="152"/>
      <c r="B442" s="153"/>
      <c r="C442" s="195" t="str">
        <f t="shared" si="24"/>
        <v/>
      </c>
      <c r="D442" s="154"/>
      <c r="E442" s="154"/>
      <c r="F442" s="153"/>
      <c r="G442" s="153"/>
      <c r="H442" s="101">
        <f t="shared" si="25"/>
        <v>0</v>
      </c>
      <c r="I442" s="185"/>
      <c r="J442" s="155"/>
      <c r="K442" s="105" t="e">
        <f t="shared" si="26"/>
        <v>#DIV/0!</v>
      </c>
      <c r="L442" s="155"/>
    </row>
    <row r="443" spans="1:12" ht="18.75" x14ac:dyDescent="0.3">
      <c r="A443" s="148"/>
      <c r="B443" s="149"/>
      <c r="C443" s="150" t="str">
        <f t="shared" si="24"/>
        <v/>
      </c>
      <c r="D443" s="151"/>
      <c r="E443" s="151"/>
      <c r="F443" s="149"/>
      <c r="G443" s="149"/>
      <c r="H443" s="110">
        <f t="shared" si="25"/>
        <v>0</v>
      </c>
      <c r="I443" s="183"/>
      <c r="J443" s="156"/>
      <c r="K443" s="103" t="e">
        <f t="shared" si="26"/>
        <v>#DIV/0!</v>
      </c>
      <c r="L443" s="156"/>
    </row>
    <row r="444" spans="1:12" ht="18.75" x14ac:dyDescent="0.3">
      <c r="A444" s="152"/>
      <c r="B444" s="153"/>
      <c r="C444" s="195" t="str">
        <f t="shared" si="24"/>
        <v/>
      </c>
      <c r="D444" s="154"/>
      <c r="E444" s="154"/>
      <c r="F444" s="153"/>
      <c r="G444" s="153"/>
      <c r="H444" s="101">
        <f t="shared" si="25"/>
        <v>0</v>
      </c>
      <c r="I444" s="185"/>
      <c r="J444" s="155"/>
      <c r="K444" s="105" t="e">
        <f t="shared" si="26"/>
        <v>#DIV/0!</v>
      </c>
      <c r="L444" s="155"/>
    </row>
    <row r="445" spans="1:12" ht="18.75" x14ac:dyDescent="0.3">
      <c r="A445" s="148"/>
      <c r="B445" s="149"/>
      <c r="C445" s="150" t="str">
        <f t="shared" si="24"/>
        <v/>
      </c>
      <c r="D445" s="151"/>
      <c r="E445" s="151"/>
      <c r="F445" s="149"/>
      <c r="G445" s="149"/>
      <c r="H445" s="110">
        <f t="shared" si="25"/>
        <v>0</v>
      </c>
      <c r="I445" s="183"/>
      <c r="J445" s="156"/>
      <c r="K445" s="103" t="e">
        <f t="shared" si="26"/>
        <v>#DIV/0!</v>
      </c>
      <c r="L445" s="156"/>
    </row>
    <row r="446" spans="1:12" ht="18.75" x14ac:dyDescent="0.3">
      <c r="A446" s="152"/>
      <c r="B446" s="153"/>
      <c r="C446" s="195" t="str">
        <f t="shared" si="24"/>
        <v/>
      </c>
      <c r="D446" s="154"/>
      <c r="E446" s="154"/>
      <c r="F446" s="153"/>
      <c r="G446" s="153"/>
      <c r="H446" s="101">
        <f t="shared" si="25"/>
        <v>0</v>
      </c>
      <c r="I446" s="185"/>
      <c r="J446" s="155"/>
      <c r="K446" s="105" t="e">
        <f t="shared" si="26"/>
        <v>#DIV/0!</v>
      </c>
      <c r="L446" s="155"/>
    </row>
    <row r="447" spans="1:12" ht="18.75" x14ac:dyDescent="0.3">
      <c r="A447" s="148"/>
      <c r="B447" s="149"/>
      <c r="C447" s="150" t="str">
        <f t="shared" si="24"/>
        <v/>
      </c>
      <c r="D447" s="151"/>
      <c r="E447" s="151"/>
      <c r="F447" s="149"/>
      <c r="G447" s="149"/>
      <c r="H447" s="110">
        <f t="shared" si="25"/>
        <v>0</v>
      </c>
      <c r="I447" s="183"/>
      <c r="J447" s="156"/>
      <c r="K447" s="103" t="e">
        <f t="shared" si="26"/>
        <v>#DIV/0!</v>
      </c>
      <c r="L447" s="156"/>
    </row>
    <row r="448" spans="1:12" ht="18.75" x14ac:dyDescent="0.3">
      <c r="A448" s="90"/>
      <c r="B448" s="90"/>
      <c r="C448" s="90"/>
      <c r="D448" s="90"/>
      <c r="E448" s="296" t="str">
        <f>IF(C421="","Year 1 Total",CONCATENATE(C421, " Total"))</f>
        <v>Year 1 Total</v>
      </c>
      <c r="F448" s="297"/>
      <c r="G448" s="91">
        <f>SUM(G423:G434)</f>
        <v>0</v>
      </c>
      <c r="H448" s="91">
        <f>SUM(H423:H434)</f>
        <v>0</v>
      </c>
      <c r="I448" s="186">
        <f>SUM(I423:I434)</f>
        <v>0</v>
      </c>
      <c r="J448" s="92">
        <f>SUM(J423:J434)</f>
        <v>0</v>
      </c>
      <c r="K448" s="92"/>
      <c r="L448" s="92">
        <f t="shared" ref="L448" si="27">SUM(L423:L434)</f>
        <v>0</v>
      </c>
    </row>
    <row r="449" spans="1:12" ht="18.75" x14ac:dyDescent="0.3">
      <c r="A449" s="90"/>
      <c r="B449" s="90"/>
      <c r="C449" s="90"/>
      <c r="D449" s="90"/>
      <c r="E449" s="296" t="str">
        <f>IF(E421="","Year 2 Total",CONCATENATE(E421, " Total"))</f>
        <v>Year 2 Total</v>
      </c>
      <c r="F449" s="297"/>
      <c r="G449" s="91">
        <f>SUM(G436:G447)</f>
        <v>0</v>
      </c>
      <c r="H449" s="91">
        <f>SUM(H436:H447)</f>
        <v>0</v>
      </c>
      <c r="I449" s="186">
        <f>SUM(I436:I447)</f>
        <v>0</v>
      </c>
      <c r="J449" s="92">
        <f>SUM(J436:J447)</f>
        <v>0</v>
      </c>
      <c r="K449" s="92"/>
      <c r="L449" s="92">
        <f t="shared" ref="L449" si="28">SUM(L436:L447)</f>
        <v>0</v>
      </c>
    </row>
    <row r="450" spans="1:12" ht="18.75" x14ac:dyDescent="0.3">
      <c r="A450" s="83"/>
      <c r="B450" s="83"/>
      <c r="C450" s="83"/>
      <c r="D450" s="83"/>
      <c r="E450" s="83"/>
      <c r="F450" s="83"/>
      <c r="G450" s="83"/>
      <c r="I450" s="298" t="str">
        <f>IF(C421="", "Year 1 Average",CONCATENATE(C421, " Average"))</f>
        <v>Year 1 Average</v>
      </c>
      <c r="J450" s="299"/>
      <c r="K450" s="107" t="e">
        <f>AVERAGE(K423:K434)</f>
        <v>#DIV/0!</v>
      </c>
    </row>
    <row r="451" spans="1:12" ht="18.75" x14ac:dyDescent="0.3">
      <c r="A451" s="83"/>
      <c r="B451" s="83"/>
      <c r="C451" s="83"/>
      <c r="G451" s="83"/>
      <c r="I451" s="298" t="str">
        <f>IF(E421="", "Year 2 Average",CONCATENATE(E421, " Average"))</f>
        <v>Year 2 Average</v>
      </c>
      <c r="J451" s="299"/>
      <c r="K451" s="106" t="e">
        <f>AVERAGE(K436:K447)</f>
        <v>#DIV/0!</v>
      </c>
    </row>
    <row r="514" spans="1:12" ht="19.5" x14ac:dyDescent="0.3">
      <c r="A514" s="84" t="str">
        <f>A62</f>
        <v>Enter Building Name Above</v>
      </c>
      <c r="B514" s="85"/>
    </row>
    <row r="515" spans="1:12" ht="20.25" thickBot="1" x14ac:dyDescent="0.35">
      <c r="A515" s="85"/>
      <c r="B515" s="85"/>
    </row>
    <row r="516" spans="1:12" ht="20.25" thickBot="1" x14ac:dyDescent="0.35">
      <c r="A516" s="84" t="s">
        <v>147</v>
      </c>
      <c r="B516" s="199" t="s">
        <v>200</v>
      </c>
      <c r="C516" s="201"/>
      <c r="D516" s="200" t="s">
        <v>201</v>
      </c>
      <c r="E516" s="202"/>
      <c r="G516" s="118" t="s">
        <v>161</v>
      </c>
      <c r="H516" s="137">
        <v>91800</v>
      </c>
    </row>
    <row r="517" spans="1:12" ht="18.75" x14ac:dyDescent="0.3">
      <c r="A517" s="86" t="s">
        <v>1</v>
      </c>
      <c r="B517" s="86" t="s">
        <v>7</v>
      </c>
      <c r="C517" s="86" t="s">
        <v>2</v>
      </c>
      <c r="D517" s="86" t="s">
        <v>3</v>
      </c>
      <c r="E517" s="86" t="s">
        <v>4</v>
      </c>
      <c r="F517" s="86" t="s">
        <v>5</v>
      </c>
      <c r="G517" s="86" t="s">
        <v>145</v>
      </c>
      <c r="H517" s="128" t="s">
        <v>12</v>
      </c>
      <c r="I517" s="86" t="s">
        <v>160</v>
      </c>
      <c r="J517" s="87" t="s">
        <v>148</v>
      </c>
      <c r="K517" s="86" t="s">
        <v>13</v>
      </c>
      <c r="L517" s="86" t="s">
        <v>151</v>
      </c>
    </row>
    <row r="518" spans="1:12" ht="18.75" x14ac:dyDescent="0.3">
      <c r="A518" s="144"/>
      <c r="B518" s="145"/>
      <c r="C518" s="146" t="str">
        <f t="shared" ref="C518:C529" si="29">IF(D518="", "", D518)</f>
        <v/>
      </c>
      <c r="D518" s="147"/>
      <c r="E518" s="147"/>
      <c r="F518" s="145"/>
      <c r="G518" s="145"/>
      <c r="H518" s="94">
        <f t="shared" ref="H518:H529" si="30">G518*$H$516/100000</f>
        <v>0</v>
      </c>
      <c r="I518" s="182"/>
      <c r="J518" s="172"/>
      <c r="K518" s="79" t="e">
        <f t="shared" ref="K518:K529" si="31">J518/H518</f>
        <v>#DIV/0!</v>
      </c>
      <c r="L518" s="157"/>
    </row>
    <row r="519" spans="1:12" ht="18.75" x14ac:dyDescent="0.3">
      <c r="A519" s="148"/>
      <c r="B519" s="149"/>
      <c r="C519" s="150" t="str">
        <f t="shared" si="29"/>
        <v/>
      </c>
      <c r="D519" s="151"/>
      <c r="E519" s="151"/>
      <c r="F519" s="149"/>
      <c r="G519" s="149"/>
      <c r="H519" s="110">
        <f t="shared" si="30"/>
        <v>0</v>
      </c>
      <c r="I519" s="183"/>
      <c r="J519" s="173"/>
      <c r="K519" s="80" t="e">
        <f t="shared" si="31"/>
        <v>#DIV/0!</v>
      </c>
      <c r="L519" s="156"/>
    </row>
    <row r="520" spans="1:12" ht="18.75" x14ac:dyDescent="0.3">
      <c r="A520" s="144"/>
      <c r="B520" s="145"/>
      <c r="C520" s="146" t="str">
        <f t="shared" si="29"/>
        <v/>
      </c>
      <c r="D520" s="147"/>
      <c r="E520" s="147"/>
      <c r="F520" s="145"/>
      <c r="G520" s="145"/>
      <c r="H520" s="94">
        <f t="shared" si="30"/>
        <v>0</v>
      </c>
      <c r="I520" s="182"/>
      <c r="J520" s="172"/>
      <c r="K520" s="79" t="e">
        <f t="shared" si="31"/>
        <v>#DIV/0!</v>
      </c>
      <c r="L520" s="157"/>
    </row>
    <row r="521" spans="1:12" ht="18.75" x14ac:dyDescent="0.3">
      <c r="A521" s="148"/>
      <c r="B521" s="149"/>
      <c r="C521" s="150" t="str">
        <f t="shared" si="29"/>
        <v/>
      </c>
      <c r="D521" s="151"/>
      <c r="E521" s="151"/>
      <c r="F521" s="149"/>
      <c r="G521" s="149"/>
      <c r="H521" s="110">
        <f t="shared" si="30"/>
        <v>0</v>
      </c>
      <c r="I521" s="183"/>
      <c r="J521" s="173"/>
      <c r="K521" s="80" t="e">
        <f t="shared" si="31"/>
        <v>#DIV/0!</v>
      </c>
      <c r="L521" s="156"/>
    </row>
    <row r="522" spans="1:12" ht="18.75" x14ac:dyDescent="0.3">
      <c r="A522" s="144"/>
      <c r="B522" s="145"/>
      <c r="C522" s="146" t="str">
        <f t="shared" si="29"/>
        <v/>
      </c>
      <c r="D522" s="147"/>
      <c r="E522" s="147"/>
      <c r="F522" s="145"/>
      <c r="G522" s="145"/>
      <c r="H522" s="94">
        <f t="shared" si="30"/>
        <v>0</v>
      </c>
      <c r="I522" s="182"/>
      <c r="J522" s="172"/>
      <c r="K522" s="79" t="e">
        <f t="shared" si="31"/>
        <v>#DIV/0!</v>
      </c>
      <c r="L522" s="157"/>
    </row>
    <row r="523" spans="1:12" ht="18.75" x14ac:dyDescent="0.3">
      <c r="A523" s="148"/>
      <c r="B523" s="149"/>
      <c r="C523" s="150" t="str">
        <f t="shared" si="29"/>
        <v/>
      </c>
      <c r="D523" s="151"/>
      <c r="E523" s="151"/>
      <c r="F523" s="149"/>
      <c r="G523" s="149"/>
      <c r="H523" s="110">
        <f t="shared" si="30"/>
        <v>0</v>
      </c>
      <c r="I523" s="183"/>
      <c r="J523" s="173"/>
      <c r="K523" s="80" t="e">
        <f t="shared" si="31"/>
        <v>#DIV/0!</v>
      </c>
      <c r="L523" s="156"/>
    </row>
    <row r="524" spans="1:12" ht="18.75" x14ac:dyDescent="0.3">
      <c r="A524" s="144"/>
      <c r="B524" s="145"/>
      <c r="C524" s="146" t="str">
        <f t="shared" si="29"/>
        <v/>
      </c>
      <c r="D524" s="147"/>
      <c r="E524" s="147"/>
      <c r="F524" s="145"/>
      <c r="G524" s="145"/>
      <c r="H524" s="94">
        <f t="shared" si="30"/>
        <v>0</v>
      </c>
      <c r="I524" s="182"/>
      <c r="J524" s="172"/>
      <c r="K524" s="79" t="e">
        <f t="shared" si="31"/>
        <v>#DIV/0!</v>
      </c>
      <c r="L524" s="157"/>
    </row>
    <row r="525" spans="1:12" ht="18.75" x14ac:dyDescent="0.3">
      <c r="A525" s="148"/>
      <c r="B525" s="149"/>
      <c r="C525" s="150" t="str">
        <f t="shared" si="29"/>
        <v/>
      </c>
      <c r="D525" s="151"/>
      <c r="E525" s="151"/>
      <c r="F525" s="149"/>
      <c r="G525" s="149"/>
      <c r="H525" s="110">
        <f t="shared" si="30"/>
        <v>0</v>
      </c>
      <c r="I525" s="183"/>
      <c r="J525" s="173"/>
      <c r="K525" s="80" t="e">
        <f t="shared" si="31"/>
        <v>#DIV/0!</v>
      </c>
      <c r="L525" s="156"/>
    </row>
    <row r="526" spans="1:12" ht="18.75" x14ac:dyDescent="0.3">
      <c r="A526" s="144"/>
      <c r="B526" s="145"/>
      <c r="C526" s="146" t="str">
        <f t="shared" si="29"/>
        <v/>
      </c>
      <c r="D526" s="147"/>
      <c r="E526" s="147"/>
      <c r="F526" s="145"/>
      <c r="G526" s="145"/>
      <c r="H526" s="94">
        <f t="shared" si="30"/>
        <v>0</v>
      </c>
      <c r="I526" s="182"/>
      <c r="J526" s="172"/>
      <c r="K526" s="79" t="e">
        <f t="shared" si="31"/>
        <v>#DIV/0!</v>
      </c>
      <c r="L526" s="157"/>
    </row>
    <row r="527" spans="1:12" ht="18.75" x14ac:dyDescent="0.3">
      <c r="A527" s="148"/>
      <c r="B527" s="149"/>
      <c r="C527" s="150" t="str">
        <f t="shared" si="29"/>
        <v/>
      </c>
      <c r="D527" s="151"/>
      <c r="E527" s="151"/>
      <c r="F527" s="149"/>
      <c r="G527" s="149"/>
      <c r="H527" s="110">
        <f t="shared" si="30"/>
        <v>0</v>
      </c>
      <c r="I527" s="183"/>
      <c r="J527" s="173"/>
      <c r="K527" s="80" t="e">
        <f t="shared" si="31"/>
        <v>#DIV/0!</v>
      </c>
      <c r="L527" s="156"/>
    </row>
    <row r="528" spans="1:12" ht="18.75" x14ac:dyDescent="0.3">
      <c r="A528" s="144"/>
      <c r="B528" s="145"/>
      <c r="C528" s="146" t="str">
        <f t="shared" si="29"/>
        <v/>
      </c>
      <c r="D528" s="147"/>
      <c r="E528" s="147"/>
      <c r="F528" s="145"/>
      <c r="G528" s="145"/>
      <c r="H528" s="94">
        <f t="shared" si="30"/>
        <v>0</v>
      </c>
      <c r="I528" s="182"/>
      <c r="J528" s="172"/>
      <c r="K528" s="79" t="e">
        <f t="shared" si="31"/>
        <v>#DIV/0!</v>
      </c>
      <c r="L528" s="157"/>
    </row>
    <row r="529" spans="1:12" ht="18.75" x14ac:dyDescent="0.3">
      <c r="A529" s="148"/>
      <c r="B529" s="149"/>
      <c r="C529" s="150" t="str">
        <f t="shared" si="29"/>
        <v/>
      </c>
      <c r="D529" s="151"/>
      <c r="E529" s="151"/>
      <c r="F529" s="149"/>
      <c r="G529" s="149"/>
      <c r="H529" s="110">
        <f t="shared" si="30"/>
        <v>0</v>
      </c>
      <c r="I529" s="183"/>
      <c r="J529" s="173"/>
      <c r="K529" s="80" t="e">
        <f t="shared" si="31"/>
        <v>#DIV/0!</v>
      </c>
      <c r="L529" s="156"/>
    </row>
    <row r="530" spans="1:12" ht="18.75" x14ac:dyDescent="0.3">
      <c r="A530" s="96"/>
      <c r="B530" s="97"/>
      <c r="C530" s="98"/>
      <c r="D530" s="99"/>
      <c r="E530" s="99"/>
      <c r="F530" s="97"/>
      <c r="G530" s="97"/>
      <c r="H530" s="97"/>
      <c r="I530" s="184"/>
      <c r="J530" s="174"/>
      <c r="K530" s="23"/>
      <c r="L530" s="21"/>
    </row>
    <row r="531" spans="1:12" ht="18.75" x14ac:dyDescent="0.3">
      <c r="A531" s="95"/>
      <c r="B531" s="101"/>
      <c r="C531" s="195" t="str">
        <f t="shared" ref="C531:C542" si="32">IF(D531="", "", D531)</f>
        <v/>
      </c>
      <c r="D531" s="154"/>
      <c r="E531" s="154"/>
      <c r="F531" s="153"/>
      <c r="G531" s="153"/>
      <c r="H531" s="101">
        <f t="shared" ref="H531:H542" si="33">G531*$H$516/100000</f>
        <v>0</v>
      </c>
      <c r="I531" s="185"/>
      <c r="J531" s="175"/>
      <c r="K531" s="108" t="e">
        <f t="shared" ref="K531:K542" si="34">J531/H531</f>
        <v>#DIV/0!</v>
      </c>
      <c r="L531" s="155"/>
    </row>
    <row r="532" spans="1:12" ht="18.75" x14ac:dyDescent="0.3">
      <c r="A532" s="88"/>
      <c r="B532" s="89"/>
      <c r="C532" s="150" t="str">
        <f t="shared" si="32"/>
        <v/>
      </c>
      <c r="D532" s="151"/>
      <c r="E532" s="151"/>
      <c r="F532" s="149"/>
      <c r="G532" s="149"/>
      <c r="H532" s="110">
        <f t="shared" si="33"/>
        <v>0</v>
      </c>
      <c r="I532" s="183"/>
      <c r="J532" s="173"/>
      <c r="K532" s="80" t="e">
        <f t="shared" si="34"/>
        <v>#DIV/0!</v>
      </c>
      <c r="L532" s="156"/>
    </row>
    <row r="533" spans="1:12" ht="18.75" x14ac:dyDescent="0.3">
      <c r="A533" s="95"/>
      <c r="B533" s="101"/>
      <c r="C533" s="195" t="str">
        <f t="shared" si="32"/>
        <v/>
      </c>
      <c r="D533" s="154"/>
      <c r="E533" s="154"/>
      <c r="F533" s="153"/>
      <c r="G533" s="153"/>
      <c r="H533" s="101">
        <f t="shared" si="33"/>
        <v>0</v>
      </c>
      <c r="I533" s="185"/>
      <c r="J533" s="175"/>
      <c r="K533" s="108" t="e">
        <f t="shared" si="34"/>
        <v>#DIV/0!</v>
      </c>
      <c r="L533" s="155"/>
    </row>
    <row r="534" spans="1:12" ht="18.75" x14ac:dyDescent="0.3">
      <c r="A534" s="88"/>
      <c r="B534" s="89"/>
      <c r="C534" s="150" t="str">
        <f t="shared" si="32"/>
        <v/>
      </c>
      <c r="D534" s="151"/>
      <c r="E534" s="151"/>
      <c r="F534" s="149"/>
      <c r="G534" s="149"/>
      <c r="H534" s="110">
        <f t="shared" si="33"/>
        <v>0</v>
      </c>
      <c r="I534" s="183"/>
      <c r="J534" s="173"/>
      <c r="K534" s="80" t="e">
        <f t="shared" si="34"/>
        <v>#DIV/0!</v>
      </c>
      <c r="L534" s="156"/>
    </row>
    <row r="535" spans="1:12" ht="18.75" x14ac:dyDescent="0.3">
      <c r="A535" s="95"/>
      <c r="B535" s="101"/>
      <c r="C535" s="195" t="str">
        <f t="shared" si="32"/>
        <v/>
      </c>
      <c r="D535" s="154"/>
      <c r="E535" s="154"/>
      <c r="F535" s="153"/>
      <c r="G535" s="153"/>
      <c r="H535" s="101">
        <f t="shared" si="33"/>
        <v>0</v>
      </c>
      <c r="I535" s="185"/>
      <c r="J535" s="175"/>
      <c r="K535" s="108" t="e">
        <f t="shared" si="34"/>
        <v>#DIV/0!</v>
      </c>
      <c r="L535" s="155"/>
    </row>
    <row r="536" spans="1:12" ht="18.75" x14ac:dyDescent="0.3">
      <c r="A536" s="88"/>
      <c r="B536" s="89"/>
      <c r="C536" s="150" t="str">
        <f t="shared" si="32"/>
        <v/>
      </c>
      <c r="D536" s="151"/>
      <c r="E536" s="151"/>
      <c r="F536" s="149"/>
      <c r="G536" s="149"/>
      <c r="H536" s="110">
        <f t="shared" si="33"/>
        <v>0</v>
      </c>
      <c r="I536" s="183"/>
      <c r="J536" s="173"/>
      <c r="K536" s="80" t="e">
        <f t="shared" si="34"/>
        <v>#DIV/0!</v>
      </c>
      <c r="L536" s="156"/>
    </row>
    <row r="537" spans="1:12" ht="18.75" x14ac:dyDescent="0.3">
      <c r="A537" s="95"/>
      <c r="B537" s="101"/>
      <c r="C537" s="195" t="str">
        <f t="shared" si="32"/>
        <v/>
      </c>
      <c r="D537" s="154"/>
      <c r="E537" s="154"/>
      <c r="F537" s="153"/>
      <c r="G537" s="153"/>
      <c r="H537" s="101">
        <f t="shared" si="33"/>
        <v>0</v>
      </c>
      <c r="I537" s="185"/>
      <c r="J537" s="175"/>
      <c r="K537" s="108" t="e">
        <f t="shared" si="34"/>
        <v>#DIV/0!</v>
      </c>
      <c r="L537" s="155"/>
    </row>
    <row r="538" spans="1:12" ht="18.75" x14ac:dyDescent="0.3">
      <c r="A538" s="88"/>
      <c r="B538" s="89"/>
      <c r="C538" s="150" t="str">
        <f t="shared" si="32"/>
        <v/>
      </c>
      <c r="D538" s="151"/>
      <c r="E538" s="151"/>
      <c r="F538" s="149"/>
      <c r="G538" s="149"/>
      <c r="H538" s="110">
        <f t="shared" si="33"/>
        <v>0</v>
      </c>
      <c r="I538" s="183"/>
      <c r="J538" s="173"/>
      <c r="K538" s="80" t="e">
        <f t="shared" si="34"/>
        <v>#DIV/0!</v>
      </c>
      <c r="L538" s="156"/>
    </row>
    <row r="539" spans="1:12" ht="18.75" x14ac:dyDescent="0.3">
      <c r="A539" s="95"/>
      <c r="B539" s="101"/>
      <c r="C539" s="195" t="str">
        <f t="shared" si="32"/>
        <v/>
      </c>
      <c r="D539" s="154"/>
      <c r="E539" s="154"/>
      <c r="F539" s="153"/>
      <c r="G539" s="153"/>
      <c r="H539" s="101">
        <f t="shared" si="33"/>
        <v>0</v>
      </c>
      <c r="I539" s="185"/>
      <c r="J539" s="175"/>
      <c r="K539" s="108" t="e">
        <f t="shared" si="34"/>
        <v>#DIV/0!</v>
      </c>
      <c r="L539" s="155"/>
    </row>
    <row r="540" spans="1:12" ht="18.75" x14ac:dyDescent="0.3">
      <c r="A540" s="88"/>
      <c r="B540" s="89"/>
      <c r="C540" s="150" t="str">
        <f t="shared" si="32"/>
        <v/>
      </c>
      <c r="D540" s="151"/>
      <c r="E540" s="151"/>
      <c r="F540" s="149"/>
      <c r="G540" s="149"/>
      <c r="H540" s="110">
        <f t="shared" si="33"/>
        <v>0</v>
      </c>
      <c r="I540" s="183"/>
      <c r="J540" s="173"/>
      <c r="K540" s="80" t="e">
        <f t="shared" si="34"/>
        <v>#DIV/0!</v>
      </c>
      <c r="L540" s="156"/>
    </row>
    <row r="541" spans="1:12" ht="18.75" x14ac:dyDescent="0.3">
      <c r="A541" s="95"/>
      <c r="B541" s="101"/>
      <c r="C541" s="195" t="str">
        <f t="shared" si="32"/>
        <v/>
      </c>
      <c r="D541" s="154"/>
      <c r="E541" s="154"/>
      <c r="F541" s="153"/>
      <c r="G541" s="153"/>
      <c r="H541" s="101">
        <f t="shared" si="33"/>
        <v>0</v>
      </c>
      <c r="I541" s="185"/>
      <c r="J541" s="175"/>
      <c r="K541" s="108" t="e">
        <f t="shared" si="34"/>
        <v>#DIV/0!</v>
      </c>
      <c r="L541" s="155"/>
    </row>
    <row r="542" spans="1:12" ht="18.75" x14ac:dyDescent="0.3">
      <c r="A542" s="88"/>
      <c r="B542" s="89"/>
      <c r="C542" s="150" t="str">
        <f t="shared" si="32"/>
        <v/>
      </c>
      <c r="D542" s="151"/>
      <c r="E542" s="151"/>
      <c r="F542" s="149"/>
      <c r="G542" s="149"/>
      <c r="H542" s="110">
        <f t="shared" si="33"/>
        <v>0</v>
      </c>
      <c r="I542" s="183"/>
      <c r="J542" s="173"/>
      <c r="K542" s="80" t="e">
        <f t="shared" si="34"/>
        <v>#DIV/0!</v>
      </c>
      <c r="L542" s="156"/>
    </row>
    <row r="543" spans="1:12" ht="18.75" x14ac:dyDescent="0.3">
      <c r="A543" s="90"/>
      <c r="B543" s="90"/>
      <c r="C543" s="90"/>
      <c r="D543" s="90"/>
      <c r="E543" s="301" t="str">
        <f>IF(C516="","Year 1 Total",CONCATENATE(C516, " Total"))</f>
        <v>Year 1 Total</v>
      </c>
      <c r="F543" s="302"/>
      <c r="G543" s="91">
        <f>SUM(G518:G529)</f>
        <v>0</v>
      </c>
      <c r="H543" s="91">
        <f>SUM(H518:H529)</f>
        <v>0</v>
      </c>
      <c r="I543" s="186">
        <f>SUM(I518:I529)</f>
        <v>0</v>
      </c>
      <c r="J543" s="176">
        <f>SUM(J518:J529)</f>
        <v>0</v>
      </c>
      <c r="K543" s="92"/>
      <c r="L543" s="92">
        <f t="shared" ref="L543" si="35">SUM(L518:L529)</f>
        <v>0</v>
      </c>
    </row>
    <row r="544" spans="1:12" ht="18.75" x14ac:dyDescent="0.3">
      <c r="A544" s="90"/>
      <c r="B544" s="90"/>
      <c r="C544" s="90"/>
      <c r="D544" s="90"/>
      <c r="E544" s="301" t="str">
        <f>IF(E516="","Year 2 Total",CONCATENATE(E516, " Total"))</f>
        <v>Year 2 Total</v>
      </c>
      <c r="F544" s="302"/>
      <c r="G544" s="91">
        <f>SUM(G531:G542)</f>
        <v>0</v>
      </c>
      <c r="H544" s="91">
        <f>SUM(H531:H542)</f>
        <v>0</v>
      </c>
      <c r="I544" s="186">
        <f>SUM(I531:I542)</f>
        <v>0</v>
      </c>
      <c r="J544" s="176">
        <f>SUM(J531:J542)</f>
        <v>0</v>
      </c>
      <c r="K544" s="92"/>
      <c r="L544" s="92">
        <f t="shared" ref="L544" si="36">SUM(L531:L542)</f>
        <v>0</v>
      </c>
    </row>
    <row r="545" spans="1:11" ht="18.75" x14ac:dyDescent="0.3">
      <c r="A545" s="83"/>
      <c r="B545" s="83"/>
      <c r="C545" s="83"/>
      <c r="D545" s="83"/>
      <c r="E545" s="83"/>
      <c r="F545" s="83"/>
      <c r="G545" s="83"/>
      <c r="I545" s="298" t="str">
        <f>IF(C516="", "Year 1 Average",CONCATENATE(C516, " Average"))</f>
        <v>Year 1 Average</v>
      </c>
      <c r="J545" s="299"/>
      <c r="K545" s="109" t="e">
        <f>AVERAGE(K518:K529)</f>
        <v>#DIV/0!</v>
      </c>
    </row>
    <row r="546" spans="1:11" ht="18.75" x14ac:dyDescent="0.3">
      <c r="A546" s="83"/>
      <c r="B546" s="83"/>
      <c r="C546" s="83"/>
      <c r="G546" s="83"/>
      <c r="I546" s="298" t="str">
        <f>IF(E516="", "Year 2 Average",CONCATENATE(E516, " Average"))</f>
        <v>Year 2 Average</v>
      </c>
      <c r="J546" s="299"/>
      <c r="K546" s="92" t="e">
        <f>AVERAGE(K531:K542)</f>
        <v>#DIV/0!</v>
      </c>
    </row>
    <row r="608" spans="1:2" ht="19.5" x14ac:dyDescent="0.3">
      <c r="A608" s="84" t="str">
        <f>A62</f>
        <v>Enter Building Name Above</v>
      </c>
      <c r="B608" s="85"/>
    </row>
    <row r="609" spans="1:12" ht="20.25" thickBot="1" x14ac:dyDescent="0.35">
      <c r="A609" s="85"/>
      <c r="B609" s="85"/>
    </row>
    <row r="610" spans="1:12" ht="20.25" thickBot="1" x14ac:dyDescent="0.35">
      <c r="A610" s="84" t="s">
        <v>149</v>
      </c>
      <c r="B610" s="199" t="s">
        <v>200</v>
      </c>
      <c r="C610" s="201"/>
      <c r="D610" s="200" t="s">
        <v>201</v>
      </c>
      <c r="E610" s="202"/>
      <c r="G610" s="118" t="s">
        <v>162</v>
      </c>
      <c r="H610" s="137">
        <f>7800*2000</f>
        <v>15600000</v>
      </c>
    </row>
    <row r="611" spans="1:12" ht="18.75" x14ac:dyDescent="0.3">
      <c r="A611" s="86" t="s">
        <v>1</v>
      </c>
      <c r="B611" s="86" t="s">
        <v>7</v>
      </c>
      <c r="C611" s="86" t="s">
        <v>2</v>
      </c>
      <c r="D611" s="86" t="s">
        <v>3</v>
      </c>
      <c r="E611" s="86" t="s">
        <v>4</v>
      </c>
      <c r="F611" s="86" t="s">
        <v>5</v>
      </c>
      <c r="G611" s="86" t="s">
        <v>153</v>
      </c>
      <c r="H611" s="128" t="s">
        <v>12</v>
      </c>
      <c r="I611" s="86" t="s">
        <v>160</v>
      </c>
      <c r="J611" s="87" t="s">
        <v>150</v>
      </c>
      <c r="K611" s="86" t="s">
        <v>13</v>
      </c>
      <c r="L611" s="86" t="s">
        <v>151</v>
      </c>
    </row>
    <row r="612" spans="1:12" ht="18.75" x14ac:dyDescent="0.3">
      <c r="A612" s="93"/>
      <c r="B612" s="94"/>
      <c r="C612" s="146" t="str">
        <f t="shared" ref="C612:C623" si="37">IF(D612="", "", D612)</f>
        <v/>
      </c>
      <c r="D612" s="147"/>
      <c r="E612" s="147"/>
      <c r="F612" s="145"/>
      <c r="G612" s="145"/>
      <c r="H612" s="94">
        <f t="shared" ref="H612:H623" si="38">G612*$H$610/100000</f>
        <v>0</v>
      </c>
      <c r="I612" s="182"/>
      <c r="J612" s="172"/>
      <c r="K612" s="79" t="e">
        <f t="shared" ref="K612:K623" si="39">J612/H612</f>
        <v>#DIV/0!</v>
      </c>
      <c r="L612" s="157"/>
    </row>
    <row r="613" spans="1:12" ht="18.75" x14ac:dyDescent="0.3">
      <c r="A613" s="88"/>
      <c r="B613" s="89"/>
      <c r="C613" s="150" t="str">
        <f t="shared" si="37"/>
        <v/>
      </c>
      <c r="D613" s="151"/>
      <c r="E613" s="151"/>
      <c r="F613" s="149"/>
      <c r="G613" s="149"/>
      <c r="H613" s="110">
        <f t="shared" si="38"/>
        <v>0</v>
      </c>
      <c r="I613" s="183"/>
      <c r="J613" s="173"/>
      <c r="K613" s="80" t="e">
        <f t="shared" si="39"/>
        <v>#DIV/0!</v>
      </c>
      <c r="L613" s="156"/>
    </row>
    <row r="614" spans="1:12" ht="18.75" x14ac:dyDescent="0.3">
      <c r="A614" s="93"/>
      <c r="B614" s="94"/>
      <c r="C614" s="146" t="str">
        <f t="shared" si="37"/>
        <v/>
      </c>
      <c r="D614" s="147"/>
      <c r="E614" s="147"/>
      <c r="F614" s="145"/>
      <c r="G614" s="145"/>
      <c r="H614" s="94">
        <f t="shared" si="38"/>
        <v>0</v>
      </c>
      <c r="I614" s="182"/>
      <c r="J614" s="172"/>
      <c r="K614" s="79" t="e">
        <f t="shared" si="39"/>
        <v>#DIV/0!</v>
      </c>
      <c r="L614" s="157"/>
    </row>
    <row r="615" spans="1:12" ht="18.75" x14ac:dyDescent="0.3">
      <c r="A615" s="88"/>
      <c r="B615" s="89"/>
      <c r="C615" s="150" t="str">
        <f t="shared" si="37"/>
        <v/>
      </c>
      <c r="D615" s="151"/>
      <c r="E615" s="151"/>
      <c r="F615" s="149"/>
      <c r="G615" s="149"/>
      <c r="H615" s="110">
        <f t="shared" si="38"/>
        <v>0</v>
      </c>
      <c r="I615" s="183"/>
      <c r="J615" s="173"/>
      <c r="K615" s="80" t="e">
        <f t="shared" si="39"/>
        <v>#DIV/0!</v>
      </c>
      <c r="L615" s="156"/>
    </row>
    <row r="616" spans="1:12" ht="18.75" x14ac:dyDescent="0.3">
      <c r="A616" s="93"/>
      <c r="B616" s="94"/>
      <c r="C616" s="146" t="str">
        <f t="shared" si="37"/>
        <v/>
      </c>
      <c r="D616" s="147"/>
      <c r="E616" s="147"/>
      <c r="F616" s="145"/>
      <c r="G616" s="145"/>
      <c r="H616" s="94">
        <f t="shared" si="38"/>
        <v>0</v>
      </c>
      <c r="I616" s="182"/>
      <c r="J616" s="172"/>
      <c r="K616" s="79" t="e">
        <f t="shared" si="39"/>
        <v>#DIV/0!</v>
      </c>
      <c r="L616" s="157"/>
    </row>
    <row r="617" spans="1:12" ht="18.75" x14ac:dyDescent="0.3">
      <c r="A617" s="88"/>
      <c r="B617" s="89"/>
      <c r="C617" s="150" t="str">
        <f t="shared" si="37"/>
        <v/>
      </c>
      <c r="D617" s="151"/>
      <c r="E617" s="151"/>
      <c r="F617" s="149"/>
      <c r="G617" s="149"/>
      <c r="H617" s="110">
        <f t="shared" si="38"/>
        <v>0</v>
      </c>
      <c r="I617" s="183"/>
      <c r="J617" s="173"/>
      <c r="K617" s="80" t="e">
        <f t="shared" si="39"/>
        <v>#DIV/0!</v>
      </c>
      <c r="L617" s="156"/>
    </row>
    <row r="618" spans="1:12" ht="18.75" x14ac:dyDescent="0.3">
      <c r="A618" s="93"/>
      <c r="B618" s="94"/>
      <c r="C618" s="146" t="str">
        <f t="shared" si="37"/>
        <v/>
      </c>
      <c r="D618" s="147"/>
      <c r="E618" s="147"/>
      <c r="F618" s="145"/>
      <c r="G618" s="145"/>
      <c r="H618" s="94">
        <f t="shared" si="38"/>
        <v>0</v>
      </c>
      <c r="I618" s="182"/>
      <c r="J618" s="172"/>
      <c r="K618" s="79" t="e">
        <f t="shared" si="39"/>
        <v>#DIV/0!</v>
      </c>
      <c r="L618" s="157"/>
    </row>
    <row r="619" spans="1:12" ht="18.75" x14ac:dyDescent="0.3">
      <c r="A619" s="88"/>
      <c r="B619" s="89"/>
      <c r="C619" s="150" t="str">
        <f t="shared" si="37"/>
        <v/>
      </c>
      <c r="D619" s="151"/>
      <c r="E619" s="151"/>
      <c r="F619" s="149"/>
      <c r="G619" s="149"/>
      <c r="H619" s="110">
        <f t="shared" si="38"/>
        <v>0</v>
      </c>
      <c r="I619" s="183"/>
      <c r="J619" s="173"/>
      <c r="K619" s="80" t="e">
        <f t="shared" si="39"/>
        <v>#DIV/0!</v>
      </c>
      <c r="L619" s="156"/>
    </row>
    <row r="620" spans="1:12" ht="18.75" x14ac:dyDescent="0.3">
      <c r="A620" s="93"/>
      <c r="B620" s="94"/>
      <c r="C620" s="146" t="str">
        <f t="shared" si="37"/>
        <v/>
      </c>
      <c r="D620" s="147"/>
      <c r="E620" s="147"/>
      <c r="F620" s="145"/>
      <c r="G620" s="145"/>
      <c r="H620" s="94">
        <f t="shared" si="38"/>
        <v>0</v>
      </c>
      <c r="I620" s="182"/>
      <c r="J620" s="172"/>
      <c r="K620" s="79" t="e">
        <f t="shared" si="39"/>
        <v>#DIV/0!</v>
      </c>
      <c r="L620" s="157"/>
    </row>
    <row r="621" spans="1:12" ht="18.75" x14ac:dyDescent="0.3">
      <c r="A621" s="88"/>
      <c r="B621" s="89"/>
      <c r="C621" s="150" t="str">
        <f t="shared" si="37"/>
        <v/>
      </c>
      <c r="D621" s="151"/>
      <c r="E621" s="151"/>
      <c r="F621" s="149"/>
      <c r="G621" s="149"/>
      <c r="H621" s="110">
        <f t="shared" si="38"/>
        <v>0</v>
      </c>
      <c r="I621" s="183"/>
      <c r="J621" s="173"/>
      <c r="K621" s="80" t="e">
        <f t="shared" si="39"/>
        <v>#DIV/0!</v>
      </c>
      <c r="L621" s="156"/>
    </row>
    <row r="622" spans="1:12" ht="18.75" x14ac:dyDescent="0.3">
      <c r="A622" s="93"/>
      <c r="B622" s="94"/>
      <c r="C622" s="146" t="str">
        <f t="shared" si="37"/>
        <v/>
      </c>
      <c r="D622" s="147"/>
      <c r="E622" s="147"/>
      <c r="F622" s="145"/>
      <c r="G622" s="145"/>
      <c r="H622" s="94">
        <f t="shared" si="38"/>
        <v>0</v>
      </c>
      <c r="I622" s="182"/>
      <c r="J622" s="172"/>
      <c r="K622" s="79" t="e">
        <f t="shared" si="39"/>
        <v>#DIV/0!</v>
      </c>
      <c r="L622" s="157"/>
    </row>
    <row r="623" spans="1:12" ht="18.75" x14ac:dyDescent="0.3">
      <c r="A623" s="88"/>
      <c r="B623" s="89"/>
      <c r="C623" s="150" t="str">
        <f t="shared" si="37"/>
        <v/>
      </c>
      <c r="D623" s="151"/>
      <c r="E623" s="151"/>
      <c r="F623" s="149"/>
      <c r="G623" s="149"/>
      <c r="H623" s="110">
        <f t="shared" si="38"/>
        <v>0</v>
      </c>
      <c r="I623" s="183"/>
      <c r="J623" s="173"/>
      <c r="K623" s="80" t="e">
        <f t="shared" si="39"/>
        <v>#DIV/0!</v>
      </c>
      <c r="L623" s="156"/>
    </row>
    <row r="624" spans="1:12" ht="18.75" x14ac:dyDescent="0.3">
      <c r="A624" s="96"/>
      <c r="B624" s="97"/>
      <c r="C624" s="98"/>
      <c r="D624" s="99"/>
      <c r="E624" s="99"/>
      <c r="F624" s="97"/>
      <c r="G624" s="97"/>
      <c r="H624" s="97"/>
      <c r="I624" s="184"/>
      <c r="J624" s="174"/>
      <c r="K624" s="23"/>
      <c r="L624" s="21"/>
    </row>
    <row r="625" spans="1:12" ht="18.75" x14ac:dyDescent="0.3">
      <c r="A625" s="152"/>
      <c r="B625" s="153"/>
      <c r="C625" s="195" t="str">
        <f t="shared" ref="C625:C636" si="40">IF(D625="", "", D625)</f>
        <v/>
      </c>
      <c r="D625" s="154"/>
      <c r="E625" s="154"/>
      <c r="F625" s="153"/>
      <c r="G625" s="153"/>
      <c r="H625" s="101">
        <f t="shared" ref="H625:H636" si="41">G625*$H$610/100000</f>
        <v>0</v>
      </c>
      <c r="I625" s="185"/>
      <c r="J625" s="175"/>
      <c r="K625" s="108" t="e">
        <f t="shared" ref="K625:K636" si="42">J625/H625</f>
        <v>#DIV/0!</v>
      </c>
      <c r="L625" s="155"/>
    </row>
    <row r="626" spans="1:12" ht="18.75" x14ac:dyDescent="0.3">
      <c r="A626" s="148"/>
      <c r="B626" s="149"/>
      <c r="C626" s="150" t="str">
        <f t="shared" si="40"/>
        <v/>
      </c>
      <c r="D626" s="151"/>
      <c r="E626" s="151"/>
      <c r="F626" s="149"/>
      <c r="G626" s="149"/>
      <c r="H626" s="110">
        <f t="shared" si="41"/>
        <v>0</v>
      </c>
      <c r="I626" s="183"/>
      <c r="J626" s="173"/>
      <c r="K626" s="80" t="e">
        <f t="shared" si="42"/>
        <v>#DIV/0!</v>
      </c>
      <c r="L626" s="156"/>
    </row>
    <row r="627" spans="1:12" ht="18.75" x14ac:dyDescent="0.3">
      <c r="A627" s="152"/>
      <c r="B627" s="153"/>
      <c r="C627" s="195" t="str">
        <f t="shared" si="40"/>
        <v/>
      </c>
      <c r="D627" s="154"/>
      <c r="E627" s="154"/>
      <c r="F627" s="153"/>
      <c r="G627" s="153"/>
      <c r="H627" s="101">
        <f t="shared" si="41"/>
        <v>0</v>
      </c>
      <c r="I627" s="185"/>
      <c r="J627" s="175"/>
      <c r="K627" s="108" t="e">
        <f t="shared" si="42"/>
        <v>#DIV/0!</v>
      </c>
      <c r="L627" s="155"/>
    </row>
    <row r="628" spans="1:12" ht="18.75" x14ac:dyDescent="0.3">
      <c r="A628" s="148"/>
      <c r="B628" s="149"/>
      <c r="C628" s="150" t="str">
        <f t="shared" si="40"/>
        <v/>
      </c>
      <c r="D628" s="151"/>
      <c r="E628" s="151"/>
      <c r="F628" s="149"/>
      <c r="G628" s="149"/>
      <c r="H628" s="110">
        <f t="shared" si="41"/>
        <v>0</v>
      </c>
      <c r="I628" s="183"/>
      <c r="J628" s="173"/>
      <c r="K628" s="80" t="e">
        <f t="shared" si="42"/>
        <v>#DIV/0!</v>
      </c>
      <c r="L628" s="156"/>
    </row>
    <row r="629" spans="1:12" ht="18.75" x14ac:dyDescent="0.3">
      <c r="A629" s="152"/>
      <c r="B629" s="153"/>
      <c r="C629" s="195" t="str">
        <f t="shared" si="40"/>
        <v/>
      </c>
      <c r="D629" s="154"/>
      <c r="E629" s="154"/>
      <c r="F629" s="153"/>
      <c r="G629" s="153"/>
      <c r="H629" s="101">
        <f t="shared" si="41"/>
        <v>0</v>
      </c>
      <c r="I629" s="185"/>
      <c r="J629" s="175"/>
      <c r="K629" s="108" t="e">
        <f t="shared" si="42"/>
        <v>#DIV/0!</v>
      </c>
      <c r="L629" s="155"/>
    </row>
    <row r="630" spans="1:12" ht="18.75" x14ac:dyDescent="0.3">
      <c r="A630" s="148"/>
      <c r="B630" s="149"/>
      <c r="C630" s="150" t="str">
        <f t="shared" si="40"/>
        <v/>
      </c>
      <c r="D630" s="151"/>
      <c r="E630" s="151"/>
      <c r="F630" s="149"/>
      <c r="G630" s="149"/>
      <c r="H630" s="110">
        <f t="shared" si="41"/>
        <v>0</v>
      </c>
      <c r="I630" s="183"/>
      <c r="J630" s="173"/>
      <c r="K630" s="80" t="e">
        <f t="shared" si="42"/>
        <v>#DIV/0!</v>
      </c>
      <c r="L630" s="156"/>
    </row>
    <row r="631" spans="1:12" ht="18.75" x14ac:dyDescent="0.3">
      <c r="A631" s="152"/>
      <c r="B631" s="153"/>
      <c r="C631" s="195" t="str">
        <f t="shared" si="40"/>
        <v/>
      </c>
      <c r="D631" s="154"/>
      <c r="E631" s="154"/>
      <c r="F631" s="153"/>
      <c r="G631" s="153"/>
      <c r="H631" s="101">
        <f t="shared" si="41"/>
        <v>0</v>
      </c>
      <c r="I631" s="185"/>
      <c r="J631" s="175"/>
      <c r="K631" s="108" t="e">
        <f t="shared" si="42"/>
        <v>#DIV/0!</v>
      </c>
      <c r="L631" s="155"/>
    </row>
    <row r="632" spans="1:12" ht="18.75" x14ac:dyDescent="0.3">
      <c r="A632" s="148"/>
      <c r="B632" s="149"/>
      <c r="C632" s="150" t="str">
        <f t="shared" si="40"/>
        <v/>
      </c>
      <c r="D632" s="151"/>
      <c r="E632" s="151"/>
      <c r="F632" s="149"/>
      <c r="G632" s="149"/>
      <c r="H632" s="110">
        <f t="shared" si="41"/>
        <v>0</v>
      </c>
      <c r="I632" s="183"/>
      <c r="J632" s="173"/>
      <c r="K632" s="80" t="e">
        <f t="shared" si="42"/>
        <v>#DIV/0!</v>
      </c>
      <c r="L632" s="156"/>
    </row>
    <row r="633" spans="1:12" ht="18.75" x14ac:dyDescent="0.3">
      <c r="A633" s="152"/>
      <c r="B633" s="153"/>
      <c r="C633" s="195" t="str">
        <f t="shared" si="40"/>
        <v/>
      </c>
      <c r="D633" s="154"/>
      <c r="E633" s="154"/>
      <c r="F633" s="153"/>
      <c r="G633" s="153"/>
      <c r="H633" s="101">
        <f t="shared" si="41"/>
        <v>0</v>
      </c>
      <c r="I633" s="185"/>
      <c r="J633" s="175"/>
      <c r="K633" s="108" t="e">
        <f t="shared" si="42"/>
        <v>#DIV/0!</v>
      </c>
      <c r="L633" s="155"/>
    </row>
    <row r="634" spans="1:12" ht="18.75" x14ac:dyDescent="0.3">
      <c r="A634" s="148"/>
      <c r="B634" s="149"/>
      <c r="C634" s="150" t="str">
        <f t="shared" si="40"/>
        <v/>
      </c>
      <c r="D634" s="151"/>
      <c r="E634" s="151"/>
      <c r="F634" s="149"/>
      <c r="G634" s="149"/>
      <c r="H634" s="110">
        <f t="shared" si="41"/>
        <v>0</v>
      </c>
      <c r="I634" s="183"/>
      <c r="J634" s="173"/>
      <c r="K634" s="80" t="e">
        <f t="shared" si="42"/>
        <v>#DIV/0!</v>
      </c>
      <c r="L634" s="156"/>
    </row>
    <row r="635" spans="1:12" ht="18.75" x14ac:dyDescent="0.3">
      <c r="A635" s="152"/>
      <c r="B635" s="153"/>
      <c r="C635" s="195" t="str">
        <f t="shared" si="40"/>
        <v/>
      </c>
      <c r="D635" s="154"/>
      <c r="E635" s="154"/>
      <c r="F635" s="153"/>
      <c r="G635" s="153"/>
      <c r="H635" s="101">
        <f t="shared" si="41"/>
        <v>0</v>
      </c>
      <c r="I635" s="185"/>
      <c r="J635" s="175"/>
      <c r="K635" s="108" t="e">
        <f t="shared" si="42"/>
        <v>#DIV/0!</v>
      </c>
      <c r="L635" s="155"/>
    </row>
    <row r="636" spans="1:12" ht="18.75" x14ac:dyDescent="0.3">
      <c r="A636" s="148"/>
      <c r="B636" s="149"/>
      <c r="C636" s="150" t="str">
        <f t="shared" si="40"/>
        <v/>
      </c>
      <c r="D636" s="151"/>
      <c r="E636" s="151"/>
      <c r="F636" s="149"/>
      <c r="G636" s="149"/>
      <c r="H636" s="110">
        <f t="shared" si="41"/>
        <v>0</v>
      </c>
      <c r="I636" s="183"/>
      <c r="J636" s="173"/>
      <c r="K636" s="80" t="e">
        <f t="shared" si="42"/>
        <v>#DIV/0!</v>
      </c>
      <c r="L636" s="156"/>
    </row>
    <row r="637" spans="1:12" ht="18.75" x14ac:dyDescent="0.3">
      <c r="A637" s="90"/>
      <c r="B637" s="90"/>
      <c r="C637" s="90"/>
      <c r="D637" s="90"/>
      <c r="E637" s="301" t="str">
        <f>IF(C610="","Year 1 Total",CONCATENATE(C610, " Total"))</f>
        <v>Year 1 Total</v>
      </c>
      <c r="F637" s="302"/>
      <c r="G637" s="91">
        <f>SUM(G612:G623)</f>
        <v>0</v>
      </c>
      <c r="H637" s="91">
        <f>SUM(H612:H623)</f>
        <v>0</v>
      </c>
      <c r="I637" s="186">
        <f>SUM(I612:I623)</f>
        <v>0</v>
      </c>
      <c r="J637" s="92">
        <f>SUM(J612:J623)</f>
        <v>0</v>
      </c>
      <c r="K637" s="92"/>
      <c r="L637" s="92">
        <f t="shared" ref="L637" si="43">SUM(L612:L623)</f>
        <v>0</v>
      </c>
    </row>
    <row r="638" spans="1:12" ht="18.75" x14ac:dyDescent="0.3">
      <c r="A638" s="90"/>
      <c r="B638" s="90"/>
      <c r="C638" s="90"/>
      <c r="D638" s="90"/>
      <c r="E638" s="301" t="str">
        <f>IF(E610="","Year 2Total",CONCATENATE(E610, " Total"))</f>
        <v>Year 2Total</v>
      </c>
      <c r="F638" s="302"/>
      <c r="G638" s="91">
        <f>SUM(G625:G636)</f>
        <v>0</v>
      </c>
      <c r="H638" s="91">
        <f>SUM(H625:H636)</f>
        <v>0</v>
      </c>
      <c r="I638" s="186">
        <f>SUM(I625:I636)</f>
        <v>0</v>
      </c>
      <c r="J638" s="92">
        <f>SUM(J625:J636)</f>
        <v>0</v>
      </c>
      <c r="K638" s="92"/>
      <c r="L638" s="92">
        <f t="shared" ref="L638" si="44">SUM(L625:L636)</f>
        <v>0</v>
      </c>
    </row>
    <row r="639" spans="1:12" ht="18.75" x14ac:dyDescent="0.3">
      <c r="A639" s="83"/>
      <c r="B639" s="83"/>
      <c r="C639" s="83"/>
      <c r="D639" s="83"/>
      <c r="E639" s="83"/>
      <c r="F639" s="83"/>
      <c r="G639" s="83"/>
      <c r="I639" s="298" t="str">
        <f>IF(C610="", "Year 1 Average",CONCATENATE(C610, " Average"))</f>
        <v>Year 1 Average</v>
      </c>
      <c r="J639" s="299"/>
      <c r="K639" s="109" t="e">
        <f>AVERAGE(K612:K623)</f>
        <v>#DIV/0!</v>
      </c>
    </row>
    <row r="640" spans="1:12" ht="18.75" x14ac:dyDescent="0.3">
      <c r="A640" s="83"/>
      <c r="B640" s="83"/>
      <c r="C640" s="83"/>
      <c r="G640" s="83"/>
      <c r="I640" s="298" t="str">
        <f>IF(E610="", "Year 2 Average",CONCATENATE(E610, " Average"))</f>
        <v>Year 2 Average</v>
      </c>
      <c r="J640" s="299"/>
      <c r="K640" s="92" t="e">
        <f>AVERAGE(K625:K636)</f>
        <v>#DIV/0!</v>
      </c>
    </row>
    <row r="702" spans="1:8" ht="19.5" x14ac:dyDescent="0.3">
      <c r="A702" s="84" t="str">
        <f>A62</f>
        <v>Enter Building Name Above</v>
      </c>
      <c r="B702" s="85"/>
    </row>
    <row r="703" spans="1:8" ht="20.25" thickBot="1" x14ac:dyDescent="0.35">
      <c r="A703" s="85"/>
      <c r="B703" s="85"/>
    </row>
    <row r="704" spans="1:8" ht="20.25" thickBot="1" x14ac:dyDescent="0.35">
      <c r="A704" s="84" t="s">
        <v>167</v>
      </c>
      <c r="B704" s="199" t="s">
        <v>200</v>
      </c>
      <c r="C704" s="201"/>
      <c r="D704" s="200" t="s">
        <v>201</v>
      </c>
      <c r="E704" s="202"/>
      <c r="G704" s="118" t="s">
        <v>163</v>
      </c>
      <c r="H704" s="140">
        <v>15900000</v>
      </c>
    </row>
    <row r="705" spans="1:12" ht="18.75" x14ac:dyDescent="0.3">
      <c r="A705" s="86" t="s">
        <v>1</v>
      </c>
      <c r="B705" s="86" t="s">
        <v>7</v>
      </c>
      <c r="C705" s="86" t="s">
        <v>2</v>
      </c>
      <c r="D705" s="86" t="s">
        <v>3</v>
      </c>
      <c r="E705" s="86" t="s">
        <v>4</v>
      </c>
      <c r="F705" s="86" t="s">
        <v>5</v>
      </c>
      <c r="G705" s="86" t="s">
        <v>152</v>
      </c>
      <c r="H705" s="128" t="s">
        <v>12</v>
      </c>
      <c r="I705" s="86" t="s">
        <v>160</v>
      </c>
      <c r="J705" s="87" t="s">
        <v>154</v>
      </c>
      <c r="K705" s="86" t="s">
        <v>13</v>
      </c>
      <c r="L705" s="86" t="s">
        <v>151</v>
      </c>
    </row>
    <row r="706" spans="1:12" ht="18.75" x14ac:dyDescent="0.3">
      <c r="A706" s="144"/>
      <c r="B706" s="145"/>
      <c r="C706" s="146" t="str">
        <f t="shared" ref="C706:C717" si="45">IF(D706="", "", D706)</f>
        <v/>
      </c>
      <c r="D706" s="147"/>
      <c r="E706" s="147"/>
      <c r="F706" s="145"/>
      <c r="G706" s="145"/>
      <c r="H706" s="94">
        <f>G706*$H$704/100000</f>
        <v>0</v>
      </c>
      <c r="I706" s="182"/>
      <c r="J706" s="172"/>
      <c r="K706" s="79" t="e">
        <f t="shared" ref="K706:K717" si="46">J706/H706</f>
        <v>#DIV/0!</v>
      </c>
      <c r="L706" s="157"/>
    </row>
    <row r="707" spans="1:12" ht="18.75" x14ac:dyDescent="0.3">
      <c r="A707" s="148"/>
      <c r="B707" s="149"/>
      <c r="C707" s="150" t="str">
        <f t="shared" si="45"/>
        <v/>
      </c>
      <c r="D707" s="151"/>
      <c r="E707" s="151"/>
      <c r="F707" s="149"/>
      <c r="G707" s="149"/>
      <c r="H707" s="110">
        <f>G707*$H$704/100000</f>
        <v>0</v>
      </c>
      <c r="I707" s="183"/>
      <c r="J707" s="173"/>
      <c r="K707" s="80" t="e">
        <f t="shared" si="46"/>
        <v>#DIV/0!</v>
      </c>
      <c r="L707" s="156"/>
    </row>
    <row r="708" spans="1:12" ht="18.75" x14ac:dyDescent="0.3">
      <c r="A708" s="144"/>
      <c r="B708" s="145"/>
      <c r="C708" s="146" t="str">
        <f t="shared" si="45"/>
        <v/>
      </c>
      <c r="D708" s="147"/>
      <c r="E708" s="147"/>
      <c r="F708" s="145"/>
      <c r="G708" s="145"/>
      <c r="H708" s="94">
        <f>G708*$H$704/100000</f>
        <v>0</v>
      </c>
      <c r="I708" s="182"/>
      <c r="J708" s="172"/>
      <c r="K708" s="79" t="e">
        <f t="shared" si="46"/>
        <v>#DIV/0!</v>
      </c>
      <c r="L708" s="157"/>
    </row>
    <row r="709" spans="1:12" ht="18.75" x14ac:dyDescent="0.3">
      <c r="A709" s="148"/>
      <c r="B709" s="149"/>
      <c r="C709" s="150" t="str">
        <f t="shared" si="45"/>
        <v/>
      </c>
      <c r="D709" s="151"/>
      <c r="E709" s="151"/>
      <c r="F709" s="149"/>
      <c r="G709" s="149"/>
      <c r="H709" s="110">
        <f t="shared" ref="H709:H717" si="47">G709*$H$704/100000</f>
        <v>0</v>
      </c>
      <c r="I709" s="183"/>
      <c r="J709" s="173"/>
      <c r="K709" s="80" t="e">
        <f t="shared" si="46"/>
        <v>#DIV/0!</v>
      </c>
      <c r="L709" s="156"/>
    </row>
    <row r="710" spans="1:12" ht="18.75" x14ac:dyDescent="0.3">
      <c r="A710" s="144"/>
      <c r="B710" s="145"/>
      <c r="C710" s="146" t="str">
        <f t="shared" si="45"/>
        <v/>
      </c>
      <c r="D710" s="147"/>
      <c r="E710" s="147"/>
      <c r="F710" s="145"/>
      <c r="G710" s="145"/>
      <c r="H710" s="94">
        <f t="shared" si="47"/>
        <v>0</v>
      </c>
      <c r="I710" s="182"/>
      <c r="J710" s="172"/>
      <c r="K710" s="79" t="e">
        <f t="shared" si="46"/>
        <v>#DIV/0!</v>
      </c>
      <c r="L710" s="157"/>
    </row>
    <row r="711" spans="1:12" ht="18.75" x14ac:dyDescent="0.3">
      <c r="A711" s="148"/>
      <c r="B711" s="149"/>
      <c r="C711" s="150" t="str">
        <f t="shared" si="45"/>
        <v/>
      </c>
      <c r="D711" s="151"/>
      <c r="E711" s="151"/>
      <c r="F711" s="149"/>
      <c r="G711" s="149"/>
      <c r="H711" s="110">
        <f t="shared" si="47"/>
        <v>0</v>
      </c>
      <c r="I711" s="183"/>
      <c r="J711" s="173"/>
      <c r="K711" s="80" t="e">
        <f t="shared" si="46"/>
        <v>#DIV/0!</v>
      </c>
      <c r="L711" s="156"/>
    </row>
    <row r="712" spans="1:12" ht="18.75" x14ac:dyDescent="0.3">
      <c r="A712" s="144"/>
      <c r="B712" s="145"/>
      <c r="C712" s="146" t="str">
        <f t="shared" si="45"/>
        <v/>
      </c>
      <c r="D712" s="147"/>
      <c r="E712" s="147"/>
      <c r="F712" s="145"/>
      <c r="G712" s="145"/>
      <c r="H712" s="94">
        <f t="shared" si="47"/>
        <v>0</v>
      </c>
      <c r="I712" s="182"/>
      <c r="J712" s="172"/>
      <c r="K712" s="79" t="e">
        <f t="shared" si="46"/>
        <v>#DIV/0!</v>
      </c>
      <c r="L712" s="157"/>
    </row>
    <row r="713" spans="1:12" ht="18.75" x14ac:dyDescent="0.3">
      <c r="A713" s="148"/>
      <c r="B713" s="149"/>
      <c r="C713" s="150" t="str">
        <f t="shared" si="45"/>
        <v/>
      </c>
      <c r="D713" s="151"/>
      <c r="E713" s="151"/>
      <c r="F713" s="149"/>
      <c r="G713" s="149"/>
      <c r="H713" s="110">
        <f t="shared" si="47"/>
        <v>0</v>
      </c>
      <c r="I713" s="183"/>
      <c r="J713" s="173"/>
      <c r="K713" s="80" t="e">
        <f t="shared" si="46"/>
        <v>#DIV/0!</v>
      </c>
      <c r="L713" s="156"/>
    </row>
    <row r="714" spans="1:12" ht="18.75" x14ac:dyDescent="0.3">
      <c r="A714" s="144"/>
      <c r="B714" s="145"/>
      <c r="C714" s="146" t="str">
        <f t="shared" si="45"/>
        <v/>
      </c>
      <c r="D714" s="147"/>
      <c r="E714" s="147"/>
      <c r="F714" s="145"/>
      <c r="G714" s="145"/>
      <c r="H714" s="94">
        <f t="shared" si="47"/>
        <v>0</v>
      </c>
      <c r="I714" s="182"/>
      <c r="J714" s="172"/>
      <c r="K714" s="79" t="e">
        <f t="shared" si="46"/>
        <v>#DIV/0!</v>
      </c>
      <c r="L714" s="157"/>
    </row>
    <row r="715" spans="1:12" ht="18.75" x14ac:dyDescent="0.3">
      <c r="A715" s="148"/>
      <c r="B715" s="149"/>
      <c r="C715" s="150" t="str">
        <f t="shared" si="45"/>
        <v/>
      </c>
      <c r="D715" s="151"/>
      <c r="E715" s="151"/>
      <c r="F715" s="149"/>
      <c r="G715" s="149"/>
      <c r="H715" s="110">
        <f t="shared" si="47"/>
        <v>0</v>
      </c>
      <c r="I715" s="183"/>
      <c r="J715" s="173"/>
      <c r="K715" s="80" t="e">
        <f t="shared" si="46"/>
        <v>#DIV/0!</v>
      </c>
      <c r="L715" s="156"/>
    </row>
    <row r="716" spans="1:12" ht="18.75" x14ac:dyDescent="0.3">
      <c r="A716" s="144"/>
      <c r="B716" s="145"/>
      <c r="C716" s="146" t="str">
        <f t="shared" si="45"/>
        <v/>
      </c>
      <c r="D716" s="147"/>
      <c r="E716" s="147"/>
      <c r="F716" s="145"/>
      <c r="G716" s="145"/>
      <c r="H716" s="94">
        <f t="shared" si="47"/>
        <v>0</v>
      </c>
      <c r="I716" s="182"/>
      <c r="J716" s="172"/>
      <c r="K716" s="79" t="e">
        <f t="shared" si="46"/>
        <v>#DIV/0!</v>
      </c>
      <c r="L716" s="157"/>
    </row>
    <row r="717" spans="1:12" ht="18.75" x14ac:dyDescent="0.3">
      <c r="A717" s="148"/>
      <c r="B717" s="149"/>
      <c r="C717" s="150" t="str">
        <f t="shared" si="45"/>
        <v/>
      </c>
      <c r="D717" s="151"/>
      <c r="E717" s="151"/>
      <c r="F717" s="149"/>
      <c r="G717" s="149"/>
      <c r="H717" s="110">
        <f t="shared" si="47"/>
        <v>0</v>
      </c>
      <c r="I717" s="183"/>
      <c r="J717" s="173"/>
      <c r="K717" s="80" t="e">
        <f t="shared" si="46"/>
        <v>#DIV/0!</v>
      </c>
      <c r="L717" s="156"/>
    </row>
    <row r="718" spans="1:12" ht="18.75" x14ac:dyDescent="0.3">
      <c r="A718" s="96"/>
      <c r="B718" s="97"/>
      <c r="C718" s="98"/>
      <c r="D718" s="99"/>
      <c r="E718" s="99"/>
      <c r="F718" s="97"/>
      <c r="G718" s="97"/>
      <c r="H718" s="97"/>
      <c r="I718" s="184"/>
      <c r="J718" s="174"/>
      <c r="K718" s="23"/>
      <c r="L718" s="21"/>
    </row>
    <row r="719" spans="1:12" ht="18.75" x14ac:dyDescent="0.3">
      <c r="A719" s="152"/>
      <c r="B719" s="153"/>
      <c r="C719" s="195" t="str">
        <f t="shared" ref="C719:C730" si="48">IF(D719="", "", D719)</f>
        <v/>
      </c>
      <c r="D719" s="154"/>
      <c r="E719" s="154"/>
      <c r="F719" s="153"/>
      <c r="G719" s="153"/>
      <c r="H719" s="101">
        <f t="shared" ref="H719:H730" si="49">G719*$H$704/100000</f>
        <v>0</v>
      </c>
      <c r="I719" s="185"/>
      <c r="J719" s="175"/>
      <c r="K719" s="108" t="e">
        <f t="shared" ref="K719:K730" si="50">J719/H719</f>
        <v>#DIV/0!</v>
      </c>
      <c r="L719" s="155"/>
    </row>
    <row r="720" spans="1:12" ht="18.75" x14ac:dyDescent="0.3">
      <c r="A720" s="148"/>
      <c r="B720" s="149"/>
      <c r="C720" s="150" t="str">
        <f t="shared" si="48"/>
        <v/>
      </c>
      <c r="D720" s="151"/>
      <c r="E720" s="151"/>
      <c r="F720" s="149"/>
      <c r="G720" s="149"/>
      <c r="H720" s="110">
        <f t="shared" si="49"/>
        <v>0</v>
      </c>
      <c r="I720" s="183"/>
      <c r="J720" s="173"/>
      <c r="K720" s="80" t="e">
        <f t="shared" si="50"/>
        <v>#DIV/0!</v>
      </c>
      <c r="L720" s="156"/>
    </row>
    <row r="721" spans="1:12" ht="18.75" x14ac:dyDescent="0.3">
      <c r="A721" s="152"/>
      <c r="B721" s="153"/>
      <c r="C721" s="195" t="str">
        <f t="shared" si="48"/>
        <v/>
      </c>
      <c r="D721" s="154"/>
      <c r="E721" s="154"/>
      <c r="F721" s="153"/>
      <c r="G721" s="153"/>
      <c r="H721" s="101">
        <f t="shared" si="49"/>
        <v>0</v>
      </c>
      <c r="I721" s="185"/>
      <c r="J721" s="175"/>
      <c r="K721" s="108" t="e">
        <f t="shared" si="50"/>
        <v>#DIV/0!</v>
      </c>
      <c r="L721" s="155"/>
    </row>
    <row r="722" spans="1:12" ht="18.75" x14ac:dyDescent="0.3">
      <c r="A722" s="148"/>
      <c r="B722" s="149"/>
      <c r="C722" s="150" t="str">
        <f t="shared" si="48"/>
        <v/>
      </c>
      <c r="D722" s="151"/>
      <c r="E722" s="151"/>
      <c r="F722" s="149"/>
      <c r="G722" s="149"/>
      <c r="H722" s="110">
        <f t="shared" si="49"/>
        <v>0</v>
      </c>
      <c r="I722" s="183"/>
      <c r="J722" s="173"/>
      <c r="K722" s="80" t="e">
        <f t="shared" si="50"/>
        <v>#DIV/0!</v>
      </c>
      <c r="L722" s="156"/>
    </row>
    <row r="723" spans="1:12" ht="18.75" x14ac:dyDescent="0.3">
      <c r="A723" s="152"/>
      <c r="B723" s="153"/>
      <c r="C723" s="195" t="str">
        <f t="shared" si="48"/>
        <v/>
      </c>
      <c r="D723" s="154"/>
      <c r="E723" s="154"/>
      <c r="F723" s="153"/>
      <c r="G723" s="153"/>
      <c r="H723" s="101">
        <f t="shared" si="49"/>
        <v>0</v>
      </c>
      <c r="I723" s="185"/>
      <c r="J723" s="175"/>
      <c r="K723" s="108" t="e">
        <f t="shared" si="50"/>
        <v>#DIV/0!</v>
      </c>
      <c r="L723" s="155"/>
    </row>
    <row r="724" spans="1:12" ht="18.75" x14ac:dyDescent="0.3">
      <c r="A724" s="148"/>
      <c r="B724" s="149"/>
      <c r="C724" s="150" t="str">
        <f t="shared" si="48"/>
        <v/>
      </c>
      <c r="D724" s="151"/>
      <c r="E724" s="151"/>
      <c r="F724" s="149"/>
      <c r="G724" s="149"/>
      <c r="H724" s="110">
        <f t="shared" si="49"/>
        <v>0</v>
      </c>
      <c r="I724" s="183"/>
      <c r="J724" s="173"/>
      <c r="K724" s="80" t="e">
        <f t="shared" si="50"/>
        <v>#DIV/0!</v>
      </c>
      <c r="L724" s="156"/>
    </row>
    <row r="725" spans="1:12" ht="18.75" x14ac:dyDescent="0.3">
      <c r="A725" s="152"/>
      <c r="B725" s="153"/>
      <c r="C725" s="195" t="str">
        <f t="shared" si="48"/>
        <v/>
      </c>
      <c r="D725" s="154"/>
      <c r="E725" s="154"/>
      <c r="F725" s="153"/>
      <c r="G725" s="153"/>
      <c r="H725" s="101">
        <f t="shared" si="49"/>
        <v>0</v>
      </c>
      <c r="I725" s="185"/>
      <c r="J725" s="175"/>
      <c r="K725" s="108" t="e">
        <f t="shared" si="50"/>
        <v>#DIV/0!</v>
      </c>
      <c r="L725" s="155"/>
    </row>
    <row r="726" spans="1:12" ht="18.75" x14ac:dyDescent="0.3">
      <c r="A726" s="148"/>
      <c r="B726" s="149"/>
      <c r="C726" s="150" t="str">
        <f t="shared" si="48"/>
        <v/>
      </c>
      <c r="D726" s="151"/>
      <c r="E726" s="151"/>
      <c r="F726" s="149"/>
      <c r="G726" s="149"/>
      <c r="H726" s="110">
        <f t="shared" si="49"/>
        <v>0</v>
      </c>
      <c r="I726" s="183"/>
      <c r="J726" s="173"/>
      <c r="K726" s="80" t="e">
        <f t="shared" si="50"/>
        <v>#DIV/0!</v>
      </c>
      <c r="L726" s="156"/>
    </row>
    <row r="727" spans="1:12" ht="18.75" x14ac:dyDescent="0.3">
      <c r="A727" s="152"/>
      <c r="B727" s="153"/>
      <c r="C727" s="195" t="str">
        <f t="shared" si="48"/>
        <v/>
      </c>
      <c r="D727" s="154"/>
      <c r="E727" s="154"/>
      <c r="F727" s="153"/>
      <c r="G727" s="153"/>
      <c r="H727" s="101">
        <f t="shared" si="49"/>
        <v>0</v>
      </c>
      <c r="I727" s="185"/>
      <c r="J727" s="175"/>
      <c r="K727" s="108" t="e">
        <f t="shared" si="50"/>
        <v>#DIV/0!</v>
      </c>
      <c r="L727" s="155"/>
    </row>
    <row r="728" spans="1:12" ht="18.75" x14ac:dyDescent="0.3">
      <c r="A728" s="148"/>
      <c r="B728" s="149"/>
      <c r="C728" s="150" t="str">
        <f t="shared" si="48"/>
        <v/>
      </c>
      <c r="D728" s="151"/>
      <c r="E728" s="151"/>
      <c r="F728" s="149"/>
      <c r="G728" s="149"/>
      <c r="H728" s="110">
        <f t="shared" si="49"/>
        <v>0</v>
      </c>
      <c r="I728" s="183"/>
      <c r="J728" s="173"/>
      <c r="K728" s="80" t="e">
        <f t="shared" si="50"/>
        <v>#DIV/0!</v>
      </c>
      <c r="L728" s="156"/>
    </row>
    <row r="729" spans="1:12" ht="18.75" x14ac:dyDescent="0.3">
      <c r="A729" s="152"/>
      <c r="B729" s="153"/>
      <c r="C729" s="195" t="str">
        <f t="shared" si="48"/>
        <v/>
      </c>
      <c r="D729" s="154"/>
      <c r="E729" s="154"/>
      <c r="F729" s="153"/>
      <c r="G729" s="153"/>
      <c r="H729" s="101">
        <f t="shared" si="49"/>
        <v>0</v>
      </c>
      <c r="I729" s="185"/>
      <c r="J729" s="175"/>
      <c r="K729" s="108" t="e">
        <f t="shared" si="50"/>
        <v>#DIV/0!</v>
      </c>
      <c r="L729" s="155"/>
    </row>
    <row r="730" spans="1:12" ht="18.75" x14ac:dyDescent="0.3">
      <c r="A730" s="148"/>
      <c r="B730" s="149"/>
      <c r="C730" s="150" t="str">
        <f t="shared" si="48"/>
        <v/>
      </c>
      <c r="D730" s="151"/>
      <c r="E730" s="151"/>
      <c r="F730" s="149"/>
      <c r="G730" s="149"/>
      <c r="H730" s="110">
        <f t="shared" si="49"/>
        <v>0</v>
      </c>
      <c r="I730" s="183"/>
      <c r="J730" s="173"/>
      <c r="K730" s="80" t="e">
        <f t="shared" si="50"/>
        <v>#DIV/0!</v>
      </c>
      <c r="L730" s="156"/>
    </row>
    <row r="731" spans="1:12" ht="18.75" x14ac:dyDescent="0.3">
      <c r="A731" s="90"/>
      <c r="B731" s="90"/>
      <c r="C731" s="90"/>
      <c r="D731" s="90"/>
      <c r="E731" s="301" t="str">
        <f>IF(C704="","Year 1 Total",CONCATENATE(C704, " Total"))</f>
        <v>Year 1 Total</v>
      </c>
      <c r="F731" s="302"/>
      <c r="G731" s="91">
        <f>SUM(G706:G717)</f>
        <v>0</v>
      </c>
      <c r="H731" s="91">
        <f>SUM(H706:H717)</f>
        <v>0</v>
      </c>
      <c r="I731" s="188">
        <f>SUM(I706:I717)</f>
        <v>0</v>
      </c>
      <c r="J731" s="176">
        <f>SUM(J706:J717)</f>
        <v>0</v>
      </c>
      <c r="K731" s="92"/>
      <c r="L731" s="92">
        <f t="shared" ref="L731" si="51">SUM(L706:L717)</f>
        <v>0</v>
      </c>
    </row>
    <row r="732" spans="1:12" ht="18.75" x14ac:dyDescent="0.3">
      <c r="A732" s="90"/>
      <c r="B732" s="90"/>
      <c r="C732" s="90"/>
      <c r="D732" s="90"/>
      <c r="E732" s="301" t="str">
        <f>IF(E704="","Year 2 Total",CONCATENATE(E704, " Total"))</f>
        <v>Year 2 Total</v>
      </c>
      <c r="F732" s="302"/>
      <c r="G732" s="91">
        <f>SUM(G719:G730)</f>
        <v>0</v>
      </c>
      <c r="H732" s="91">
        <f>SUM(H719:H730)</f>
        <v>0</v>
      </c>
      <c r="I732" s="188">
        <f>SUM(I719:I730)</f>
        <v>0</v>
      </c>
      <c r="J732" s="176">
        <f>SUM(J719:J730)</f>
        <v>0</v>
      </c>
      <c r="K732" s="92"/>
      <c r="L732" s="92">
        <f t="shared" ref="L732" si="52">SUM(L719:L730)</f>
        <v>0</v>
      </c>
    </row>
    <row r="733" spans="1:12" ht="18.75" x14ac:dyDescent="0.3">
      <c r="A733" s="83"/>
      <c r="B733" s="83"/>
      <c r="C733" s="83"/>
      <c r="D733" s="83"/>
      <c r="E733" s="83"/>
      <c r="F733" s="83"/>
      <c r="G733" s="83"/>
      <c r="I733" s="298" t="str">
        <f>IF(C704="", "Year 1 Average",CONCATENATE(C704, " Average"))</f>
        <v>Year 1 Average</v>
      </c>
      <c r="J733" s="299"/>
      <c r="K733" s="109" t="e">
        <f>AVERAGE(K706:K717)</f>
        <v>#DIV/0!</v>
      </c>
    </row>
    <row r="734" spans="1:12" ht="18.75" x14ac:dyDescent="0.3">
      <c r="A734" s="83"/>
      <c r="B734" s="83"/>
      <c r="C734" s="83"/>
      <c r="G734" s="83"/>
      <c r="I734" s="298" t="str">
        <f>IF(E704="", "Year 2 Average",CONCATENATE(E704, " Average"))</f>
        <v>Year 2 Average</v>
      </c>
      <c r="J734" s="299"/>
      <c r="K734" s="92" t="e">
        <f>AVERAGE(K719:K730)</f>
        <v>#DIV/0!</v>
      </c>
    </row>
    <row r="796" spans="1:12" ht="19.5" x14ac:dyDescent="0.3">
      <c r="A796" s="84" t="str">
        <f>A62</f>
        <v>Enter Building Name Above</v>
      </c>
      <c r="B796" s="85"/>
    </row>
    <row r="797" spans="1:12" ht="20.25" thickBot="1" x14ac:dyDescent="0.35">
      <c r="A797" s="85"/>
      <c r="B797" s="85"/>
    </row>
    <row r="798" spans="1:12" ht="20.25" thickBot="1" x14ac:dyDescent="0.35">
      <c r="A798" s="84" t="s">
        <v>168</v>
      </c>
      <c r="B798" s="199" t="s">
        <v>200</v>
      </c>
      <c r="C798" s="201"/>
      <c r="D798" s="200" t="s">
        <v>201</v>
      </c>
      <c r="E798" s="202"/>
      <c r="G798" s="118" t="s">
        <v>163</v>
      </c>
      <c r="H798" s="140">
        <v>20300000</v>
      </c>
    </row>
    <row r="799" spans="1:12" ht="18.75" x14ac:dyDescent="0.3">
      <c r="A799" s="86" t="s">
        <v>1</v>
      </c>
      <c r="B799" s="86" t="s">
        <v>7</v>
      </c>
      <c r="C799" s="86" t="s">
        <v>2</v>
      </c>
      <c r="D799" s="86" t="s">
        <v>3</v>
      </c>
      <c r="E799" s="86" t="s">
        <v>4</v>
      </c>
      <c r="F799" s="86" t="s">
        <v>5</v>
      </c>
      <c r="G799" s="86" t="s">
        <v>152</v>
      </c>
      <c r="H799" s="128" t="s">
        <v>12</v>
      </c>
      <c r="I799" s="86" t="s">
        <v>160</v>
      </c>
      <c r="J799" s="87" t="s">
        <v>154</v>
      </c>
      <c r="K799" s="86" t="s">
        <v>13</v>
      </c>
      <c r="L799" s="86" t="s">
        <v>151</v>
      </c>
    </row>
    <row r="800" spans="1:12" ht="18.75" x14ac:dyDescent="0.3">
      <c r="A800" s="144"/>
      <c r="B800" s="145"/>
      <c r="C800" s="146" t="str">
        <f t="shared" ref="C800:C811" si="53">IF(D800="", "", D800)</f>
        <v/>
      </c>
      <c r="D800" s="147"/>
      <c r="E800" s="147"/>
      <c r="F800" s="145"/>
      <c r="G800" s="145"/>
      <c r="H800" s="94">
        <f t="shared" ref="H800:H811" si="54">G800*$H$798/100000</f>
        <v>0</v>
      </c>
      <c r="I800" s="182"/>
      <c r="J800" s="157"/>
      <c r="K800" s="79" t="e">
        <f t="shared" ref="K800:K811" si="55">J800/H800</f>
        <v>#DIV/0!</v>
      </c>
      <c r="L800" s="157"/>
    </row>
    <row r="801" spans="1:12" ht="18.75" x14ac:dyDescent="0.3">
      <c r="A801" s="148"/>
      <c r="B801" s="149"/>
      <c r="C801" s="150" t="str">
        <f t="shared" si="53"/>
        <v/>
      </c>
      <c r="D801" s="151"/>
      <c r="E801" s="151"/>
      <c r="F801" s="149"/>
      <c r="G801" s="149"/>
      <c r="H801" s="110">
        <f t="shared" si="54"/>
        <v>0</v>
      </c>
      <c r="I801" s="183"/>
      <c r="J801" s="156"/>
      <c r="K801" s="80" t="e">
        <f t="shared" si="55"/>
        <v>#DIV/0!</v>
      </c>
      <c r="L801" s="156"/>
    </row>
    <row r="802" spans="1:12" ht="18.75" x14ac:dyDescent="0.3">
      <c r="A802" s="144"/>
      <c r="B802" s="145"/>
      <c r="C802" s="146" t="str">
        <f t="shared" si="53"/>
        <v/>
      </c>
      <c r="D802" s="147"/>
      <c r="E802" s="147"/>
      <c r="F802" s="145"/>
      <c r="G802" s="145"/>
      <c r="H802" s="94">
        <f t="shared" si="54"/>
        <v>0</v>
      </c>
      <c r="I802" s="182"/>
      <c r="J802" s="157"/>
      <c r="K802" s="79" t="e">
        <f t="shared" si="55"/>
        <v>#DIV/0!</v>
      </c>
      <c r="L802" s="157"/>
    </row>
    <row r="803" spans="1:12" ht="18.75" x14ac:dyDescent="0.3">
      <c r="A803" s="148"/>
      <c r="B803" s="149"/>
      <c r="C803" s="150" t="str">
        <f t="shared" si="53"/>
        <v/>
      </c>
      <c r="D803" s="151"/>
      <c r="E803" s="151"/>
      <c r="F803" s="149"/>
      <c r="G803" s="149"/>
      <c r="H803" s="110">
        <f t="shared" si="54"/>
        <v>0</v>
      </c>
      <c r="I803" s="183"/>
      <c r="J803" s="156"/>
      <c r="K803" s="80" t="e">
        <f t="shared" si="55"/>
        <v>#DIV/0!</v>
      </c>
      <c r="L803" s="156"/>
    </row>
    <row r="804" spans="1:12" ht="18.75" x14ac:dyDescent="0.3">
      <c r="A804" s="144"/>
      <c r="B804" s="145"/>
      <c r="C804" s="146" t="str">
        <f t="shared" si="53"/>
        <v/>
      </c>
      <c r="D804" s="147"/>
      <c r="E804" s="147"/>
      <c r="F804" s="145"/>
      <c r="G804" s="145"/>
      <c r="H804" s="94">
        <f t="shared" si="54"/>
        <v>0</v>
      </c>
      <c r="I804" s="182"/>
      <c r="J804" s="157"/>
      <c r="K804" s="79" t="e">
        <f t="shared" si="55"/>
        <v>#DIV/0!</v>
      </c>
      <c r="L804" s="157"/>
    </row>
    <row r="805" spans="1:12" ht="18.75" x14ac:dyDescent="0.3">
      <c r="A805" s="148"/>
      <c r="B805" s="149"/>
      <c r="C805" s="150" t="str">
        <f t="shared" si="53"/>
        <v/>
      </c>
      <c r="D805" s="151"/>
      <c r="E805" s="151"/>
      <c r="F805" s="149"/>
      <c r="G805" s="149"/>
      <c r="H805" s="110">
        <f t="shared" si="54"/>
        <v>0</v>
      </c>
      <c r="I805" s="183"/>
      <c r="J805" s="156"/>
      <c r="K805" s="80" t="e">
        <f t="shared" si="55"/>
        <v>#DIV/0!</v>
      </c>
      <c r="L805" s="156"/>
    </row>
    <row r="806" spans="1:12" ht="18.75" x14ac:dyDescent="0.3">
      <c r="A806" s="144"/>
      <c r="B806" s="145"/>
      <c r="C806" s="146" t="str">
        <f t="shared" si="53"/>
        <v/>
      </c>
      <c r="D806" s="147"/>
      <c r="E806" s="147"/>
      <c r="F806" s="145"/>
      <c r="G806" s="145"/>
      <c r="H806" s="94">
        <f t="shared" si="54"/>
        <v>0</v>
      </c>
      <c r="I806" s="182"/>
      <c r="J806" s="157"/>
      <c r="K806" s="79" t="e">
        <f t="shared" si="55"/>
        <v>#DIV/0!</v>
      </c>
      <c r="L806" s="157"/>
    </row>
    <row r="807" spans="1:12" ht="18.75" x14ac:dyDescent="0.3">
      <c r="A807" s="148"/>
      <c r="B807" s="149"/>
      <c r="C807" s="150" t="str">
        <f t="shared" si="53"/>
        <v/>
      </c>
      <c r="D807" s="151"/>
      <c r="E807" s="151"/>
      <c r="F807" s="149"/>
      <c r="G807" s="149"/>
      <c r="H807" s="110">
        <f t="shared" si="54"/>
        <v>0</v>
      </c>
      <c r="I807" s="183"/>
      <c r="J807" s="156"/>
      <c r="K807" s="80" t="e">
        <f t="shared" si="55"/>
        <v>#DIV/0!</v>
      </c>
      <c r="L807" s="156"/>
    </row>
    <row r="808" spans="1:12" ht="18.75" x14ac:dyDescent="0.3">
      <c r="A808" s="144"/>
      <c r="B808" s="145"/>
      <c r="C808" s="146" t="str">
        <f t="shared" si="53"/>
        <v/>
      </c>
      <c r="D808" s="147"/>
      <c r="E808" s="147"/>
      <c r="F808" s="145"/>
      <c r="G808" s="145"/>
      <c r="H808" s="94">
        <f t="shared" si="54"/>
        <v>0</v>
      </c>
      <c r="I808" s="182"/>
      <c r="J808" s="157"/>
      <c r="K808" s="79" t="e">
        <f t="shared" si="55"/>
        <v>#DIV/0!</v>
      </c>
      <c r="L808" s="157"/>
    </row>
    <row r="809" spans="1:12" ht="18.75" x14ac:dyDescent="0.3">
      <c r="A809" s="148"/>
      <c r="B809" s="149"/>
      <c r="C809" s="150" t="str">
        <f t="shared" si="53"/>
        <v/>
      </c>
      <c r="D809" s="151"/>
      <c r="E809" s="151"/>
      <c r="F809" s="149"/>
      <c r="G809" s="149"/>
      <c r="H809" s="110">
        <f t="shared" si="54"/>
        <v>0</v>
      </c>
      <c r="I809" s="183"/>
      <c r="J809" s="156"/>
      <c r="K809" s="80" t="e">
        <f t="shared" si="55"/>
        <v>#DIV/0!</v>
      </c>
      <c r="L809" s="156"/>
    </row>
    <row r="810" spans="1:12" ht="18.75" x14ac:dyDescent="0.3">
      <c r="A810" s="144"/>
      <c r="B810" s="145"/>
      <c r="C810" s="146" t="str">
        <f t="shared" si="53"/>
        <v/>
      </c>
      <c r="D810" s="147"/>
      <c r="E810" s="147"/>
      <c r="F810" s="145"/>
      <c r="G810" s="145"/>
      <c r="H810" s="94">
        <f t="shared" si="54"/>
        <v>0</v>
      </c>
      <c r="I810" s="182"/>
      <c r="J810" s="157"/>
      <c r="K810" s="79" t="e">
        <f t="shared" si="55"/>
        <v>#DIV/0!</v>
      </c>
      <c r="L810" s="157"/>
    </row>
    <row r="811" spans="1:12" ht="18.75" x14ac:dyDescent="0.3">
      <c r="A811" s="148"/>
      <c r="B811" s="149"/>
      <c r="C811" s="150" t="str">
        <f t="shared" si="53"/>
        <v/>
      </c>
      <c r="D811" s="151"/>
      <c r="E811" s="151"/>
      <c r="F811" s="149"/>
      <c r="G811" s="149"/>
      <c r="H811" s="110">
        <f t="shared" si="54"/>
        <v>0</v>
      </c>
      <c r="I811" s="183"/>
      <c r="J811" s="156"/>
      <c r="K811" s="80" t="e">
        <f t="shared" si="55"/>
        <v>#DIV/0!</v>
      </c>
      <c r="L811" s="156"/>
    </row>
    <row r="812" spans="1:12" ht="18.75" x14ac:dyDescent="0.3">
      <c r="A812" s="96"/>
      <c r="B812" s="97"/>
      <c r="C812" s="98"/>
      <c r="D812" s="99"/>
      <c r="E812" s="99"/>
      <c r="F812" s="97"/>
      <c r="G812" s="97"/>
      <c r="H812" s="97"/>
      <c r="I812" s="184"/>
      <c r="J812" s="100"/>
      <c r="K812" s="23"/>
      <c r="L812" s="21"/>
    </row>
    <row r="813" spans="1:12" ht="18.75" x14ac:dyDescent="0.3">
      <c r="A813" s="152"/>
      <c r="B813" s="153"/>
      <c r="C813" s="195" t="str">
        <f t="shared" ref="C813:C824" si="56">IF(D813="", "", D813)</f>
        <v/>
      </c>
      <c r="D813" s="154"/>
      <c r="E813" s="154"/>
      <c r="F813" s="153"/>
      <c r="G813" s="153"/>
      <c r="H813" s="101">
        <f t="shared" ref="H813:H824" si="57">G813*$H$798/100000</f>
        <v>0</v>
      </c>
      <c r="I813" s="185"/>
      <c r="J813" s="155"/>
      <c r="K813" s="108" t="e">
        <f t="shared" ref="K813:K824" si="58">J813/H813</f>
        <v>#DIV/0!</v>
      </c>
      <c r="L813" s="155"/>
    </row>
    <row r="814" spans="1:12" ht="18.75" x14ac:dyDescent="0.3">
      <c r="A814" s="148"/>
      <c r="B814" s="149"/>
      <c r="C814" s="150" t="str">
        <f t="shared" si="56"/>
        <v/>
      </c>
      <c r="D814" s="151"/>
      <c r="E814" s="151"/>
      <c r="F814" s="149"/>
      <c r="G814" s="149"/>
      <c r="H814" s="110">
        <f t="shared" si="57"/>
        <v>0</v>
      </c>
      <c r="I814" s="183"/>
      <c r="J814" s="156"/>
      <c r="K814" s="80" t="e">
        <f t="shared" si="58"/>
        <v>#DIV/0!</v>
      </c>
      <c r="L814" s="156"/>
    </row>
    <row r="815" spans="1:12" ht="18.75" x14ac:dyDescent="0.3">
      <c r="A815" s="152"/>
      <c r="B815" s="153"/>
      <c r="C815" s="195" t="str">
        <f t="shared" si="56"/>
        <v/>
      </c>
      <c r="D815" s="154"/>
      <c r="E815" s="154"/>
      <c r="F815" s="153"/>
      <c r="G815" s="153"/>
      <c r="H815" s="101">
        <f t="shared" si="57"/>
        <v>0</v>
      </c>
      <c r="I815" s="185"/>
      <c r="J815" s="155"/>
      <c r="K815" s="108" t="e">
        <f t="shared" si="58"/>
        <v>#DIV/0!</v>
      </c>
      <c r="L815" s="155"/>
    </row>
    <row r="816" spans="1:12" ht="18.75" x14ac:dyDescent="0.3">
      <c r="A816" s="148"/>
      <c r="B816" s="149"/>
      <c r="C816" s="150" t="str">
        <f t="shared" si="56"/>
        <v/>
      </c>
      <c r="D816" s="151"/>
      <c r="E816" s="151"/>
      <c r="F816" s="149"/>
      <c r="G816" s="149"/>
      <c r="H816" s="110">
        <f t="shared" si="57"/>
        <v>0</v>
      </c>
      <c r="I816" s="183"/>
      <c r="J816" s="156"/>
      <c r="K816" s="80" t="e">
        <f t="shared" si="58"/>
        <v>#DIV/0!</v>
      </c>
      <c r="L816" s="156"/>
    </row>
    <row r="817" spans="1:12" ht="18.75" x14ac:dyDescent="0.3">
      <c r="A817" s="152"/>
      <c r="B817" s="153"/>
      <c r="C817" s="195" t="str">
        <f t="shared" si="56"/>
        <v/>
      </c>
      <c r="D817" s="154"/>
      <c r="E817" s="154"/>
      <c r="F817" s="153"/>
      <c r="G817" s="153"/>
      <c r="H817" s="101">
        <f t="shared" si="57"/>
        <v>0</v>
      </c>
      <c r="I817" s="185"/>
      <c r="J817" s="155"/>
      <c r="K817" s="108" t="e">
        <f t="shared" si="58"/>
        <v>#DIV/0!</v>
      </c>
      <c r="L817" s="155"/>
    </row>
    <row r="818" spans="1:12" ht="18.75" x14ac:dyDescent="0.3">
      <c r="A818" s="148"/>
      <c r="B818" s="149"/>
      <c r="C818" s="150" t="str">
        <f t="shared" si="56"/>
        <v/>
      </c>
      <c r="D818" s="151"/>
      <c r="E818" s="151"/>
      <c r="F818" s="149"/>
      <c r="G818" s="149"/>
      <c r="H818" s="110">
        <f t="shared" si="57"/>
        <v>0</v>
      </c>
      <c r="I818" s="183"/>
      <c r="J818" s="156"/>
      <c r="K818" s="80" t="e">
        <f t="shared" si="58"/>
        <v>#DIV/0!</v>
      </c>
      <c r="L818" s="156"/>
    </row>
    <row r="819" spans="1:12" ht="18.75" x14ac:dyDescent="0.3">
      <c r="A819" s="152"/>
      <c r="B819" s="153"/>
      <c r="C819" s="195" t="str">
        <f t="shared" si="56"/>
        <v/>
      </c>
      <c r="D819" s="154"/>
      <c r="E819" s="154"/>
      <c r="F819" s="153"/>
      <c r="G819" s="153"/>
      <c r="H819" s="101">
        <f t="shared" si="57"/>
        <v>0</v>
      </c>
      <c r="I819" s="185"/>
      <c r="J819" s="155"/>
      <c r="K819" s="108" t="e">
        <f t="shared" si="58"/>
        <v>#DIV/0!</v>
      </c>
      <c r="L819" s="155"/>
    </row>
    <row r="820" spans="1:12" ht="18.75" x14ac:dyDescent="0.3">
      <c r="A820" s="148"/>
      <c r="B820" s="149"/>
      <c r="C820" s="150" t="str">
        <f t="shared" si="56"/>
        <v/>
      </c>
      <c r="D820" s="151"/>
      <c r="E820" s="151"/>
      <c r="F820" s="149"/>
      <c r="G820" s="149"/>
      <c r="H820" s="110">
        <f t="shared" si="57"/>
        <v>0</v>
      </c>
      <c r="I820" s="183"/>
      <c r="J820" s="156"/>
      <c r="K820" s="80" t="e">
        <f t="shared" si="58"/>
        <v>#DIV/0!</v>
      </c>
      <c r="L820" s="156"/>
    </row>
    <row r="821" spans="1:12" ht="18.75" x14ac:dyDescent="0.3">
      <c r="A821" s="152"/>
      <c r="B821" s="153"/>
      <c r="C821" s="195" t="str">
        <f t="shared" si="56"/>
        <v/>
      </c>
      <c r="D821" s="154"/>
      <c r="E821" s="154"/>
      <c r="F821" s="153"/>
      <c r="G821" s="153"/>
      <c r="H821" s="101">
        <f t="shared" si="57"/>
        <v>0</v>
      </c>
      <c r="I821" s="185"/>
      <c r="J821" s="155"/>
      <c r="K821" s="108" t="e">
        <f t="shared" si="58"/>
        <v>#DIV/0!</v>
      </c>
      <c r="L821" s="155"/>
    </row>
    <row r="822" spans="1:12" ht="18.75" x14ac:dyDescent="0.3">
      <c r="A822" s="148"/>
      <c r="B822" s="149"/>
      <c r="C822" s="150" t="str">
        <f t="shared" si="56"/>
        <v/>
      </c>
      <c r="D822" s="151"/>
      <c r="E822" s="151"/>
      <c r="F822" s="149"/>
      <c r="G822" s="149"/>
      <c r="H822" s="110">
        <f t="shared" si="57"/>
        <v>0</v>
      </c>
      <c r="I822" s="183"/>
      <c r="J822" s="156"/>
      <c r="K822" s="80" t="e">
        <f t="shared" si="58"/>
        <v>#DIV/0!</v>
      </c>
      <c r="L822" s="156"/>
    </row>
    <row r="823" spans="1:12" ht="18.75" x14ac:dyDescent="0.3">
      <c r="A823" s="152"/>
      <c r="B823" s="153"/>
      <c r="C823" s="195" t="str">
        <f t="shared" si="56"/>
        <v/>
      </c>
      <c r="D823" s="154"/>
      <c r="E823" s="154"/>
      <c r="F823" s="153"/>
      <c r="G823" s="153"/>
      <c r="H823" s="101">
        <f t="shared" si="57"/>
        <v>0</v>
      </c>
      <c r="I823" s="185"/>
      <c r="J823" s="155"/>
      <c r="K823" s="108" t="e">
        <f t="shared" si="58"/>
        <v>#DIV/0!</v>
      </c>
      <c r="L823" s="155"/>
    </row>
    <row r="824" spans="1:12" ht="18.75" x14ac:dyDescent="0.3">
      <c r="A824" s="148"/>
      <c r="B824" s="149"/>
      <c r="C824" s="150" t="str">
        <f t="shared" si="56"/>
        <v/>
      </c>
      <c r="D824" s="151"/>
      <c r="E824" s="151"/>
      <c r="F824" s="149"/>
      <c r="G824" s="149"/>
      <c r="H824" s="110">
        <f t="shared" si="57"/>
        <v>0</v>
      </c>
      <c r="I824" s="183"/>
      <c r="J824" s="156"/>
      <c r="K824" s="80" t="e">
        <f t="shared" si="58"/>
        <v>#DIV/0!</v>
      </c>
      <c r="L824" s="156"/>
    </row>
    <row r="825" spans="1:12" ht="18.75" x14ac:dyDescent="0.3">
      <c r="A825" s="90"/>
      <c r="B825" s="90"/>
      <c r="C825" s="90"/>
      <c r="D825" s="90"/>
      <c r="E825" s="301" t="str">
        <f>IF(C798="","Year 1 Total",CONCATENATE(C798, " Total"))</f>
        <v>Year 1 Total</v>
      </c>
      <c r="F825" s="302"/>
      <c r="G825" s="91">
        <f>SUM(G800:G811)</f>
        <v>0</v>
      </c>
      <c r="H825" s="91">
        <f>SUM(H800:H811)</f>
        <v>0</v>
      </c>
      <c r="I825" s="188">
        <f>SUM(I800:I811)</f>
        <v>0</v>
      </c>
      <c r="J825" s="176">
        <f>SUM(J800:J811)</f>
        <v>0</v>
      </c>
      <c r="K825" s="92"/>
      <c r="L825" s="92">
        <f t="shared" ref="L825" si="59">SUM(L800:L811)</f>
        <v>0</v>
      </c>
    </row>
    <row r="826" spans="1:12" ht="18.75" x14ac:dyDescent="0.3">
      <c r="A826" s="90"/>
      <c r="B826" s="90"/>
      <c r="C826" s="90"/>
      <c r="D826" s="90"/>
      <c r="E826" s="301" t="str">
        <f>IF(E798="","Year 2 Total",CONCATENATE(E798, " Total"))</f>
        <v>Year 2 Total</v>
      </c>
      <c r="F826" s="302"/>
      <c r="G826" s="91">
        <f>SUM(G813:G824)</f>
        <v>0</v>
      </c>
      <c r="H826" s="91">
        <f>SUM(H813:H824)</f>
        <v>0</v>
      </c>
      <c r="I826" s="188">
        <f>SUM(I813:I824)</f>
        <v>0</v>
      </c>
      <c r="J826" s="176">
        <f>SUM(J813:J824)</f>
        <v>0</v>
      </c>
      <c r="K826" s="92"/>
      <c r="L826" s="92">
        <f t="shared" ref="L826" si="60">SUM(L813:L824)</f>
        <v>0</v>
      </c>
    </row>
    <row r="827" spans="1:12" ht="18.75" x14ac:dyDescent="0.3">
      <c r="A827" s="83"/>
      <c r="B827" s="83"/>
      <c r="C827" s="83"/>
      <c r="D827" s="83"/>
      <c r="E827" s="83"/>
      <c r="F827" s="83"/>
      <c r="G827" s="83"/>
      <c r="I827" s="298" t="str">
        <f>IF(C798="", "Year 1 Average",CONCATENATE(C798, " Average"))</f>
        <v>Year 1 Average</v>
      </c>
      <c r="J827" s="299"/>
      <c r="K827" s="109" t="e">
        <f>AVERAGE(K800:K811)</f>
        <v>#DIV/0!</v>
      </c>
    </row>
    <row r="828" spans="1:12" ht="18.75" x14ac:dyDescent="0.3">
      <c r="A828" s="83"/>
      <c r="B828" s="83"/>
      <c r="C828" s="83"/>
      <c r="G828" s="83"/>
      <c r="I828" s="298" t="str">
        <f>IF(E798="", "Year 2 Average",CONCATENATE(E798, " Average"))</f>
        <v>Year 2 Average</v>
      </c>
      <c r="J828" s="299"/>
      <c r="K828" s="92" t="e">
        <f>AVERAGE(K813:K824)</f>
        <v>#DIV/0!</v>
      </c>
    </row>
    <row r="890" spans="1:12" ht="19.5" x14ac:dyDescent="0.3">
      <c r="A890" s="84" t="str">
        <f>A62</f>
        <v>Enter Building Name Above</v>
      </c>
      <c r="B890" s="85"/>
    </row>
    <row r="891" spans="1:12" ht="20.25" thickBot="1" x14ac:dyDescent="0.35">
      <c r="A891" s="85"/>
      <c r="B891" s="85"/>
    </row>
    <row r="892" spans="1:12" ht="20.25" thickBot="1" x14ac:dyDescent="0.35">
      <c r="A892" s="84" t="s">
        <v>169</v>
      </c>
      <c r="B892" s="199" t="s">
        <v>200</v>
      </c>
      <c r="C892" s="201"/>
      <c r="D892" s="200" t="s">
        <v>201</v>
      </c>
      <c r="E892" s="202"/>
      <c r="G892" s="118" t="s">
        <v>171</v>
      </c>
      <c r="H892" s="140">
        <v>1000000</v>
      </c>
    </row>
    <row r="893" spans="1:12" ht="18.75" x14ac:dyDescent="0.3">
      <c r="A893" s="86" t="s">
        <v>1</v>
      </c>
      <c r="B893" s="86" t="s">
        <v>7</v>
      </c>
      <c r="C893" s="86" t="s">
        <v>2</v>
      </c>
      <c r="D893" s="86" t="s">
        <v>3</v>
      </c>
      <c r="E893" s="86" t="s">
        <v>4</v>
      </c>
      <c r="F893" s="86" t="s">
        <v>5</v>
      </c>
      <c r="G893" s="86" t="s">
        <v>170</v>
      </c>
      <c r="H893" s="128" t="s">
        <v>12</v>
      </c>
      <c r="I893" s="86" t="s">
        <v>160</v>
      </c>
      <c r="J893" s="87" t="s">
        <v>175</v>
      </c>
      <c r="K893" s="86" t="s">
        <v>13</v>
      </c>
      <c r="L893" s="86" t="s">
        <v>151</v>
      </c>
    </row>
    <row r="894" spans="1:12" ht="18.75" x14ac:dyDescent="0.3">
      <c r="A894" s="144"/>
      <c r="B894" s="145"/>
      <c r="C894" s="146" t="str">
        <f t="shared" ref="C894:C905" si="61">IF(D894="", "", D894)</f>
        <v/>
      </c>
      <c r="D894" s="147"/>
      <c r="E894" s="147"/>
      <c r="F894" s="145"/>
      <c r="G894" s="145"/>
      <c r="H894" s="94">
        <f>G894*$H$892/100000</f>
        <v>0</v>
      </c>
      <c r="I894" s="182"/>
      <c r="J894" s="157"/>
      <c r="K894" s="79" t="e">
        <f t="shared" ref="K894:K905" si="62">J894/H894</f>
        <v>#DIV/0!</v>
      </c>
      <c r="L894" s="157"/>
    </row>
    <row r="895" spans="1:12" ht="18.75" x14ac:dyDescent="0.3">
      <c r="A895" s="148"/>
      <c r="B895" s="149"/>
      <c r="C895" s="150" t="str">
        <f t="shared" si="61"/>
        <v/>
      </c>
      <c r="D895" s="151"/>
      <c r="E895" s="151"/>
      <c r="F895" s="149"/>
      <c r="G895" s="149"/>
      <c r="H895" s="110">
        <f t="shared" ref="H895:H905" si="63">G895*$H$892/100000</f>
        <v>0</v>
      </c>
      <c r="I895" s="183"/>
      <c r="J895" s="156"/>
      <c r="K895" s="80" t="e">
        <f t="shared" si="62"/>
        <v>#DIV/0!</v>
      </c>
      <c r="L895" s="156"/>
    </row>
    <row r="896" spans="1:12" ht="18.75" x14ac:dyDescent="0.3">
      <c r="A896" s="144"/>
      <c r="B896" s="145"/>
      <c r="C896" s="146" t="str">
        <f t="shared" si="61"/>
        <v/>
      </c>
      <c r="D896" s="147"/>
      <c r="E896" s="147"/>
      <c r="F896" s="145"/>
      <c r="G896" s="145"/>
      <c r="H896" s="94">
        <f t="shared" si="63"/>
        <v>0</v>
      </c>
      <c r="I896" s="182"/>
      <c r="J896" s="157"/>
      <c r="K896" s="79" t="e">
        <f t="shared" si="62"/>
        <v>#DIV/0!</v>
      </c>
      <c r="L896" s="157"/>
    </row>
    <row r="897" spans="1:12" ht="18.75" x14ac:dyDescent="0.3">
      <c r="A897" s="148"/>
      <c r="B897" s="149"/>
      <c r="C897" s="150" t="str">
        <f t="shared" si="61"/>
        <v/>
      </c>
      <c r="D897" s="151"/>
      <c r="E897" s="151"/>
      <c r="F897" s="149"/>
      <c r="G897" s="149"/>
      <c r="H897" s="110">
        <f t="shared" si="63"/>
        <v>0</v>
      </c>
      <c r="I897" s="183"/>
      <c r="J897" s="156"/>
      <c r="K897" s="80" t="e">
        <f t="shared" si="62"/>
        <v>#DIV/0!</v>
      </c>
      <c r="L897" s="156"/>
    </row>
    <row r="898" spans="1:12" ht="18.75" x14ac:dyDescent="0.3">
      <c r="A898" s="144"/>
      <c r="B898" s="145"/>
      <c r="C898" s="146" t="str">
        <f t="shared" si="61"/>
        <v/>
      </c>
      <c r="D898" s="147"/>
      <c r="E898" s="147"/>
      <c r="F898" s="145"/>
      <c r="G898" s="145"/>
      <c r="H898" s="94">
        <f t="shared" si="63"/>
        <v>0</v>
      </c>
      <c r="I898" s="182"/>
      <c r="J898" s="157"/>
      <c r="K898" s="79" t="e">
        <f t="shared" si="62"/>
        <v>#DIV/0!</v>
      </c>
      <c r="L898" s="157"/>
    </row>
    <row r="899" spans="1:12" ht="18.75" x14ac:dyDescent="0.3">
      <c r="A899" s="148"/>
      <c r="B899" s="149"/>
      <c r="C899" s="150" t="str">
        <f t="shared" si="61"/>
        <v/>
      </c>
      <c r="D899" s="151"/>
      <c r="E899" s="151"/>
      <c r="F899" s="149"/>
      <c r="G899" s="149"/>
      <c r="H899" s="110">
        <f t="shared" si="63"/>
        <v>0</v>
      </c>
      <c r="I899" s="183"/>
      <c r="J899" s="156"/>
      <c r="K899" s="80" t="e">
        <f t="shared" si="62"/>
        <v>#DIV/0!</v>
      </c>
      <c r="L899" s="156"/>
    </row>
    <row r="900" spans="1:12" ht="18.75" x14ac:dyDescent="0.3">
      <c r="A900" s="144"/>
      <c r="B900" s="145"/>
      <c r="C900" s="146" t="str">
        <f t="shared" si="61"/>
        <v/>
      </c>
      <c r="D900" s="147"/>
      <c r="E900" s="147"/>
      <c r="F900" s="145"/>
      <c r="G900" s="145"/>
      <c r="H900" s="94">
        <f t="shared" si="63"/>
        <v>0</v>
      </c>
      <c r="I900" s="182"/>
      <c r="J900" s="157"/>
      <c r="K900" s="79" t="e">
        <f t="shared" si="62"/>
        <v>#DIV/0!</v>
      </c>
      <c r="L900" s="157"/>
    </row>
    <row r="901" spans="1:12" ht="18.75" x14ac:dyDescent="0.3">
      <c r="A901" s="148"/>
      <c r="B901" s="149"/>
      <c r="C901" s="150" t="str">
        <f t="shared" si="61"/>
        <v/>
      </c>
      <c r="D901" s="151"/>
      <c r="E901" s="151"/>
      <c r="F901" s="149"/>
      <c r="G901" s="149"/>
      <c r="H901" s="110">
        <f t="shared" si="63"/>
        <v>0</v>
      </c>
      <c r="I901" s="183"/>
      <c r="J901" s="156"/>
      <c r="K901" s="80" t="e">
        <f t="shared" si="62"/>
        <v>#DIV/0!</v>
      </c>
      <c r="L901" s="156"/>
    </row>
    <row r="902" spans="1:12" ht="18.75" x14ac:dyDescent="0.3">
      <c r="A902" s="144"/>
      <c r="B902" s="145"/>
      <c r="C902" s="146" t="str">
        <f t="shared" si="61"/>
        <v/>
      </c>
      <c r="D902" s="147"/>
      <c r="E902" s="147"/>
      <c r="F902" s="145"/>
      <c r="G902" s="145"/>
      <c r="H902" s="94">
        <f t="shared" si="63"/>
        <v>0</v>
      </c>
      <c r="I902" s="182"/>
      <c r="J902" s="157"/>
      <c r="K902" s="79" t="e">
        <f t="shared" si="62"/>
        <v>#DIV/0!</v>
      </c>
      <c r="L902" s="157"/>
    </row>
    <row r="903" spans="1:12" ht="18.75" x14ac:dyDescent="0.3">
      <c r="A903" s="148"/>
      <c r="B903" s="149"/>
      <c r="C903" s="150" t="str">
        <f t="shared" si="61"/>
        <v/>
      </c>
      <c r="D903" s="151"/>
      <c r="E903" s="151"/>
      <c r="F903" s="149"/>
      <c r="G903" s="149"/>
      <c r="H903" s="110">
        <f t="shared" si="63"/>
        <v>0</v>
      </c>
      <c r="I903" s="183"/>
      <c r="J903" s="156"/>
      <c r="K903" s="80" t="e">
        <f t="shared" si="62"/>
        <v>#DIV/0!</v>
      </c>
      <c r="L903" s="156"/>
    </row>
    <row r="904" spans="1:12" ht="18.75" x14ac:dyDescent="0.3">
      <c r="A904" s="144"/>
      <c r="B904" s="145"/>
      <c r="C904" s="146" t="str">
        <f t="shared" si="61"/>
        <v/>
      </c>
      <c r="D904" s="147"/>
      <c r="E904" s="147"/>
      <c r="F904" s="145"/>
      <c r="G904" s="145"/>
      <c r="H904" s="94">
        <f t="shared" si="63"/>
        <v>0</v>
      </c>
      <c r="I904" s="182"/>
      <c r="J904" s="157"/>
      <c r="K904" s="79" t="e">
        <f t="shared" si="62"/>
        <v>#DIV/0!</v>
      </c>
      <c r="L904" s="157"/>
    </row>
    <row r="905" spans="1:12" ht="18.75" x14ac:dyDescent="0.3">
      <c r="A905" s="148"/>
      <c r="B905" s="149"/>
      <c r="C905" s="150" t="str">
        <f t="shared" si="61"/>
        <v/>
      </c>
      <c r="D905" s="151"/>
      <c r="E905" s="151"/>
      <c r="F905" s="149"/>
      <c r="G905" s="149"/>
      <c r="H905" s="110">
        <f t="shared" si="63"/>
        <v>0</v>
      </c>
      <c r="I905" s="183"/>
      <c r="J905" s="156"/>
      <c r="K905" s="80" t="e">
        <f t="shared" si="62"/>
        <v>#DIV/0!</v>
      </c>
      <c r="L905" s="156"/>
    </row>
    <row r="906" spans="1:12" ht="18.75" x14ac:dyDescent="0.3">
      <c r="A906" s="96"/>
      <c r="B906" s="97"/>
      <c r="C906" s="98"/>
      <c r="D906" s="99"/>
      <c r="E906" s="99"/>
      <c r="F906" s="97"/>
      <c r="G906" s="97"/>
      <c r="H906" s="97"/>
      <c r="I906" s="184"/>
      <c r="J906" s="100"/>
      <c r="K906" s="23"/>
      <c r="L906" s="21"/>
    </row>
    <row r="907" spans="1:12" ht="18.75" x14ac:dyDescent="0.3">
      <c r="A907" s="152"/>
      <c r="B907" s="153"/>
      <c r="C907" s="195" t="str">
        <f t="shared" ref="C907:C918" si="64">IF(D907="", "", D907)</f>
        <v/>
      </c>
      <c r="D907" s="154"/>
      <c r="E907" s="154"/>
      <c r="F907" s="153"/>
      <c r="G907" s="153"/>
      <c r="H907" s="101">
        <f>G907*$H$892/100000</f>
        <v>0</v>
      </c>
      <c r="I907" s="185"/>
      <c r="J907" s="155"/>
      <c r="K907" s="108" t="e">
        <f t="shared" ref="K907:K918" si="65">J907/H907</f>
        <v>#DIV/0!</v>
      </c>
      <c r="L907" s="155"/>
    </row>
    <row r="908" spans="1:12" ht="18.75" x14ac:dyDescent="0.3">
      <c r="A908" s="148"/>
      <c r="B908" s="149"/>
      <c r="C908" s="150" t="str">
        <f t="shared" si="64"/>
        <v/>
      </c>
      <c r="D908" s="151"/>
      <c r="E908" s="151"/>
      <c r="F908" s="149"/>
      <c r="G908" s="149"/>
      <c r="H908" s="110">
        <f t="shared" ref="H908:H918" si="66">G908*$H$892/100000</f>
        <v>0</v>
      </c>
      <c r="I908" s="183"/>
      <c r="J908" s="156"/>
      <c r="K908" s="80" t="e">
        <f t="shared" si="65"/>
        <v>#DIV/0!</v>
      </c>
      <c r="L908" s="156"/>
    </row>
    <row r="909" spans="1:12" ht="18.75" x14ac:dyDescent="0.3">
      <c r="A909" s="152"/>
      <c r="B909" s="153"/>
      <c r="C909" s="195" t="str">
        <f t="shared" si="64"/>
        <v/>
      </c>
      <c r="D909" s="154"/>
      <c r="E909" s="154"/>
      <c r="F909" s="153"/>
      <c r="G909" s="153"/>
      <c r="H909" s="101">
        <f t="shared" si="66"/>
        <v>0</v>
      </c>
      <c r="I909" s="185"/>
      <c r="J909" s="155"/>
      <c r="K909" s="108" t="e">
        <f t="shared" si="65"/>
        <v>#DIV/0!</v>
      </c>
      <c r="L909" s="155"/>
    </row>
    <row r="910" spans="1:12" ht="18.75" x14ac:dyDescent="0.3">
      <c r="A910" s="148"/>
      <c r="B910" s="149"/>
      <c r="C910" s="150" t="str">
        <f t="shared" si="64"/>
        <v/>
      </c>
      <c r="D910" s="151"/>
      <c r="E910" s="151"/>
      <c r="F910" s="149"/>
      <c r="G910" s="149"/>
      <c r="H910" s="110">
        <f t="shared" si="66"/>
        <v>0</v>
      </c>
      <c r="I910" s="183"/>
      <c r="J910" s="156"/>
      <c r="K910" s="80" t="e">
        <f t="shared" si="65"/>
        <v>#DIV/0!</v>
      </c>
      <c r="L910" s="156"/>
    </row>
    <row r="911" spans="1:12" ht="18.75" x14ac:dyDescent="0.3">
      <c r="A911" s="152"/>
      <c r="B911" s="153"/>
      <c r="C911" s="195" t="str">
        <f t="shared" si="64"/>
        <v/>
      </c>
      <c r="D911" s="154"/>
      <c r="E911" s="154"/>
      <c r="F911" s="153"/>
      <c r="G911" s="153"/>
      <c r="H911" s="101">
        <f t="shared" si="66"/>
        <v>0</v>
      </c>
      <c r="I911" s="185"/>
      <c r="J911" s="155"/>
      <c r="K911" s="108" t="e">
        <f t="shared" si="65"/>
        <v>#DIV/0!</v>
      </c>
      <c r="L911" s="155"/>
    </row>
    <row r="912" spans="1:12" ht="18.75" x14ac:dyDescent="0.3">
      <c r="A912" s="148"/>
      <c r="B912" s="149"/>
      <c r="C912" s="150" t="str">
        <f t="shared" si="64"/>
        <v/>
      </c>
      <c r="D912" s="151"/>
      <c r="E912" s="151"/>
      <c r="F912" s="149"/>
      <c r="G912" s="149"/>
      <c r="H912" s="110">
        <f t="shared" si="66"/>
        <v>0</v>
      </c>
      <c r="I912" s="183"/>
      <c r="J912" s="156"/>
      <c r="K912" s="80" t="e">
        <f t="shared" si="65"/>
        <v>#DIV/0!</v>
      </c>
      <c r="L912" s="156"/>
    </row>
    <row r="913" spans="1:12" ht="18.75" x14ac:dyDescent="0.3">
      <c r="A913" s="152"/>
      <c r="B913" s="153"/>
      <c r="C913" s="195" t="str">
        <f t="shared" si="64"/>
        <v/>
      </c>
      <c r="D913" s="154"/>
      <c r="E913" s="154"/>
      <c r="F913" s="153"/>
      <c r="G913" s="153"/>
      <c r="H913" s="101">
        <f t="shared" si="66"/>
        <v>0</v>
      </c>
      <c r="I913" s="185"/>
      <c r="J913" s="155"/>
      <c r="K913" s="108" t="e">
        <f t="shared" si="65"/>
        <v>#DIV/0!</v>
      </c>
      <c r="L913" s="155"/>
    </row>
    <row r="914" spans="1:12" ht="18.75" x14ac:dyDescent="0.3">
      <c r="A914" s="148"/>
      <c r="B914" s="149"/>
      <c r="C914" s="150" t="str">
        <f t="shared" si="64"/>
        <v/>
      </c>
      <c r="D914" s="151"/>
      <c r="E914" s="151"/>
      <c r="F914" s="149"/>
      <c r="G914" s="149"/>
      <c r="H914" s="110">
        <f t="shared" si="66"/>
        <v>0</v>
      </c>
      <c r="I914" s="183"/>
      <c r="J914" s="156"/>
      <c r="K914" s="80" t="e">
        <f t="shared" si="65"/>
        <v>#DIV/0!</v>
      </c>
      <c r="L914" s="156"/>
    </row>
    <row r="915" spans="1:12" ht="18.75" x14ac:dyDescent="0.3">
      <c r="A915" s="152"/>
      <c r="B915" s="153"/>
      <c r="C915" s="195" t="str">
        <f t="shared" si="64"/>
        <v/>
      </c>
      <c r="D915" s="154"/>
      <c r="E915" s="154"/>
      <c r="F915" s="153"/>
      <c r="G915" s="153"/>
      <c r="H915" s="101">
        <f t="shared" si="66"/>
        <v>0</v>
      </c>
      <c r="I915" s="185"/>
      <c r="J915" s="155"/>
      <c r="K915" s="108" t="e">
        <f t="shared" si="65"/>
        <v>#DIV/0!</v>
      </c>
      <c r="L915" s="155"/>
    </row>
    <row r="916" spans="1:12" ht="18.75" x14ac:dyDescent="0.3">
      <c r="A916" s="148"/>
      <c r="B916" s="149"/>
      <c r="C916" s="150" t="str">
        <f t="shared" si="64"/>
        <v/>
      </c>
      <c r="D916" s="151"/>
      <c r="E916" s="151"/>
      <c r="F916" s="149"/>
      <c r="G916" s="149"/>
      <c r="H916" s="110">
        <f t="shared" si="66"/>
        <v>0</v>
      </c>
      <c r="I916" s="183"/>
      <c r="J916" s="156"/>
      <c r="K916" s="80" t="e">
        <f t="shared" si="65"/>
        <v>#DIV/0!</v>
      </c>
      <c r="L916" s="156"/>
    </row>
    <row r="917" spans="1:12" ht="18.75" x14ac:dyDescent="0.3">
      <c r="A917" s="152"/>
      <c r="B917" s="153"/>
      <c r="C917" s="195" t="str">
        <f t="shared" si="64"/>
        <v/>
      </c>
      <c r="D917" s="154"/>
      <c r="E917" s="154"/>
      <c r="F917" s="153"/>
      <c r="G917" s="153"/>
      <c r="H917" s="101">
        <f t="shared" si="66"/>
        <v>0</v>
      </c>
      <c r="I917" s="185"/>
      <c r="J917" s="155"/>
      <c r="K917" s="108" t="e">
        <f t="shared" si="65"/>
        <v>#DIV/0!</v>
      </c>
      <c r="L917" s="155"/>
    </row>
    <row r="918" spans="1:12" ht="18.75" x14ac:dyDescent="0.3">
      <c r="A918" s="148"/>
      <c r="B918" s="149"/>
      <c r="C918" s="150" t="str">
        <f t="shared" si="64"/>
        <v/>
      </c>
      <c r="D918" s="151"/>
      <c r="E918" s="151"/>
      <c r="F918" s="149"/>
      <c r="G918" s="149"/>
      <c r="H918" s="110">
        <f t="shared" si="66"/>
        <v>0</v>
      </c>
      <c r="I918" s="183"/>
      <c r="J918" s="156"/>
      <c r="K918" s="80" t="e">
        <f t="shared" si="65"/>
        <v>#DIV/0!</v>
      </c>
      <c r="L918" s="156"/>
    </row>
    <row r="919" spans="1:12" ht="18.75" x14ac:dyDescent="0.3">
      <c r="A919" s="90"/>
      <c r="B919" s="90"/>
      <c r="C919" s="90"/>
      <c r="D919" s="90"/>
      <c r="E919" s="301" t="str">
        <f>IF(C892="","Year 1 Total",CONCATENATE(C892, " Total"))</f>
        <v>Year 1 Total</v>
      </c>
      <c r="F919" s="302"/>
      <c r="G919" s="91">
        <f>SUM(G894:G905)</f>
        <v>0</v>
      </c>
      <c r="H919" s="91">
        <f>SUM(H894:H905)</f>
        <v>0</v>
      </c>
      <c r="I919" s="188">
        <f>SUM(I894:I905)</f>
        <v>0</v>
      </c>
      <c r="J919" s="176">
        <f>SUM(J894:J905)</f>
        <v>0</v>
      </c>
      <c r="K919" s="92"/>
      <c r="L919" s="92">
        <f t="shared" ref="L919" si="67">SUM(L894:L905)</f>
        <v>0</v>
      </c>
    </row>
    <row r="920" spans="1:12" ht="18.75" x14ac:dyDescent="0.3">
      <c r="A920" s="90"/>
      <c r="B920" s="90"/>
      <c r="C920" s="90"/>
      <c r="D920" s="90"/>
      <c r="E920" s="301" t="str">
        <f>IF(E892="","Year 2 Total",CONCATENATE(E892, " Total"))</f>
        <v>Year 2 Total</v>
      </c>
      <c r="F920" s="302"/>
      <c r="G920" s="91">
        <f>SUM(G907:G918)</f>
        <v>0</v>
      </c>
      <c r="H920" s="91">
        <f>SUM(H907:H918)</f>
        <v>0</v>
      </c>
      <c r="I920" s="188">
        <f>SUM(I907:I918)</f>
        <v>0</v>
      </c>
      <c r="J920" s="176">
        <f>SUM(J907:J918)</f>
        <v>0</v>
      </c>
      <c r="K920" s="92"/>
      <c r="L920" s="92">
        <f t="shared" ref="L920" si="68">SUM(L907:L918)</f>
        <v>0</v>
      </c>
    </row>
    <row r="921" spans="1:12" ht="18.75" x14ac:dyDescent="0.3">
      <c r="A921" s="83"/>
      <c r="B921" s="83"/>
      <c r="C921" s="83"/>
      <c r="D921" s="83"/>
      <c r="E921" s="83"/>
      <c r="F921" s="83"/>
      <c r="G921" s="83"/>
      <c r="I921" s="298" t="str">
        <f>IF(C892="", "Year 1 Average",CONCATENATE(C892, " Average"))</f>
        <v>Year 1 Average</v>
      </c>
      <c r="J921" s="299"/>
      <c r="K921" s="109" t="e">
        <f>AVERAGE(K894:K905)</f>
        <v>#DIV/0!</v>
      </c>
    </row>
    <row r="922" spans="1:12" ht="18.75" x14ac:dyDescent="0.3">
      <c r="A922" s="83"/>
      <c r="B922" s="83"/>
      <c r="C922" s="83"/>
      <c r="G922" s="83"/>
      <c r="I922" s="298" t="str">
        <f>IF(E892="", "Year 2 Average",CONCATENATE(E892, " Average"))</f>
        <v>Year 2 Average</v>
      </c>
      <c r="J922" s="299"/>
      <c r="K922" s="92" t="e">
        <f>AVERAGE(K907:K918)</f>
        <v>#DIV/0!</v>
      </c>
    </row>
    <row r="984" spans="1:12" ht="19.5" x14ac:dyDescent="0.3">
      <c r="A984" s="84" t="str">
        <f>A62</f>
        <v>Enter Building Name Above</v>
      </c>
      <c r="B984" s="85"/>
    </row>
    <row r="985" spans="1:12" ht="20.25" thickBot="1" x14ac:dyDescent="0.35">
      <c r="A985" s="85"/>
      <c r="B985" s="85"/>
    </row>
    <row r="986" spans="1:12" ht="20.25" thickBot="1" x14ac:dyDescent="0.35">
      <c r="A986" s="84" t="s">
        <v>173</v>
      </c>
      <c r="B986" s="199" t="s">
        <v>200</v>
      </c>
      <c r="C986" s="201"/>
      <c r="D986" s="200" t="s">
        <v>201</v>
      </c>
      <c r="E986" s="202"/>
      <c r="G986" s="118" t="s">
        <v>172</v>
      </c>
      <c r="H986" s="140">
        <v>1</v>
      </c>
    </row>
    <row r="987" spans="1:12" ht="18.75" x14ac:dyDescent="0.3">
      <c r="A987" s="86" t="s">
        <v>1</v>
      </c>
      <c r="B987" s="86" t="s">
        <v>7</v>
      </c>
      <c r="C987" s="86" t="s">
        <v>2</v>
      </c>
      <c r="D987" s="86" t="s">
        <v>3</v>
      </c>
      <c r="E987" s="86" t="s">
        <v>4</v>
      </c>
      <c r="F987" s="86" t="s">
        <v>5</v>
      </c>
      <c r="G987" s="86" t="s">
        <v>170</v>
      </c>
      <c r="H987" s="128" t="s">
        <v>12</v>
      </c>
      <c r="I987" s="86" t="s">
        <v>160</v>
      </c>
      <c r="J987" s="87" t="s">
        <v>174</v>
      </c>
      <c r="K987" s="86" t="s">
        <v>13</v>
      </c>
      <c r="L987" s="86" t="s">
        <v>151</v>
      </c>
    </row>
    <row r="988" spans="1:12" ht="18.75" x14ac:dyDescent="0.3">
      <c r="A988" s="144"/>
      <c r="B988" s="145"/>
      <c r="C988" s="146" t="str">
        <f t="shared" ref="C988:C999" si="69">IF(D988="", "", D988)</f>
        <v/>
      </c>
      <c r="D988" s="147"/>
      <c r="E988" s="147"/>
      <c r="F988" s="145"/>
      <c r="G988" s="145"/>
      <c r="H988" s="94">
        <f t="shared" ref="H988:H999" si="70">G988*$H$986/100000</f>
        <v>0</v>
      </c>
      <c r="I988" s="182"/>
      <c r="J988" s="157"/>
      <c r="K988" s="79" t="e">
        <f t="shared" ref="K988:K999" si="71">J988/H988</f>
        <v>#DIV/0!</v>
      </c>
      <c r="L988" s="157"/>
    </row>
    <row r="989" spans="1:12" ht="18.75" x14ac:dyDescent="0.3">
      <c r="A989" s="148"/>
      <c r="B989" s="149"/>
      <c r="C989" s="150" t="str">
        <f t="shared" si="69"/>
        <v/>
      </c>
      <c r="D989" s="151"/>
      <c r="E989" s="151"/>
      <c r="F989" s="149"/>
      <c r="G989" s="149"/>
      <c r="H989" s="110">
        <f t="shared" si="70"/>
        <v>0</v>
      </c>
      <c r="I989" s="183"/>
      <c r="J989" s="156"/>
      <c r="K989" s="80" t="e">
        <f t="shared" si="71"/>
        <v>#DIV/0!</v>
      </c>
      <c r="L989" s="156"/>
    </row>
    <row r="990" spans="1:12" ht="18.75" x14ac:dyDescent="0.3">
      <c r="A990" s="144"/>
      <c r="B990" s="145"/>
      <c r="C990" s="146" t="str">
        <f t="shared" si="69"/>
        <v/>
      </c>
      <c r="D990" s="147"/>
      <c r="E990" s="147"/>
      <c r="F990" s="145"/>
      <c r="G990" s="145"/>
      <c r="H990" s="94">
        <f t="shared" si="70"/>
        <v>0</v>
      </c>
      <c r="I990" s="182"/>
      <c r="J990" s="157"/>
      <c r="K990" s="79" t="e">
        <f t="shared" si="71"/>
        <v>#DIV/0!</v>
      </c>
      <c r="L990" s="157"/>
    </row>
    <row r="991" spans="1:12" ht="18.75" x14ac:dyDescent="0.3">
      <c r="A991" s="148"/>
      <c r="B991" s="149"/>
      <c r="C991" s="150" t="str">
        <f t="shared" si="69"/>
        <v/>
      </c>
      <c r="D991" s="151"/>
      <c r="E991" s="151"/>
      <c r="F991" s="149"/>
      <c r="G991" s="149"/>
      <c r="H991" s="110">
        <f t="shared" si="70"/>
        <v>0</v>
      </c>
      <c r="I991" s="183"/>
      <c r="J991" s="156"/>
      <c r="K991" s="80" t="e">
        <f t="shared" si="71"/>
        <v>#DIV/0!</v>
      </c>
      <c r="L991" s="156"/>
    </row>
    <row r="992" spans="1:12" ht="18.75" x14ac:dyDescent="0.3">
      <c r="A992" s="144"/>
      <c r="B992" s="145"/>
      <c r="C992" s="146" t="str">
        <f t="shared" si="69"/>
        <v/>
      </c>
      <c r="D992" s="147"/>
      <c r="E992" s="147"/>
      <c r="F992" s="145"/>
      <c r="G992" s="145"/>
      <c r="H992" s="94">
        <f t="shared" si="70"/>
        <v>0</v>
      </c>
      <c r="I992" s="182"/>
      <c r="J992" s="157"/>
      <c r="K992" s="79" t="e">
        <f t="shared" si="71"/>
        <v>#DIV/0!</v>
      </c>
      <c r="L992" s="157"/>
    </row>
    <row r="993" spans="1:12" ht="18.75" x14ac:dyDescent="0.3">
      <c r="A993" s="148"/>
      <c r="B993" s="149"/>
      <c r="C993" s="150" t="str">
        <f t="shared" si="69"/>
        <v/>
      </c>
      <c r="D993" s="151"/>
      <c r="E993" s="151"/>
      <c r="F993" s="149"/>
      <c r="G993" s="149"/>
      <c r="H993" s="110">
        <f t="shared" si="70"/>
        <v>0</v>
      </c>
      <c r="I993" s="183"/>
      <c r="J993" s="156"/>
      <c r="K993" s="80" t="e">
        <f t="shared" si="71"/>
        <v>#DIV/0!</v>
      </c>
      <c r="L993" s="156"/>
    </row>
    <row r="994" spans="1:12" ht="18.75" x14ac:dyDescent="0.3">
      <c r="A994" s="144"/>
      <c r="B994" s="145"/>
      <c r="C994" s="146" t="str">
        <f t="shared" si="69"/>
        <v/>
      </c>
      <c r="D994" s="147"/>
      <c r="E994" s="147"/>
      <c r="F994" s="145"/>
      <c r="G994" s="145"/>
      <c r="H994" s="94">
        <f t="shared" si="70"/>
        <v>0</v>
      </c>
      <c r="I994" s="182"/>
      <c r="J994" s="157"/>
      <c r="K994" s="79" t="e">
        <f t="shared" si="71"/>
        <v>#DIV/0!</v>
      </c>
      <c r="L994" s="157"/>
    </row>
    <row r="995" spans="1:12" ht="18.75" x14ac:dyDescent="0.3">
      <c r="A995" s="148"/>
      <c r="B995" s="149"/>
      <c r="C995" s="150" t="str">
        <f t="shared" si="69"/>
        <v/>
      </c>
      <c r="D995" s="151"/>
      <c r="E995" s="151"/>
      <c r="F995" s="149"/>
      <c r="G995" s="149"/>
      <c r="H995" s="110">
        <f t="shared" si="70"/>
        <v>0</v>
      </c>
      <c r="I995" s="183"/>
      <c r="J995" s="156"/>
      <c r="K995" s="80" t="e">
        <f t="shared" si="71"/>
        <v>#DIV/0!</v>
      </c>
      <c r="L995" s="156"/>
    </row>
    <row r="996" spans="1:12" ht="18.75" x14ac:dyDescent="0.3">
      <c r="A996" s="144"/>
      <c r="B996" s="145"/>
      <c r="C996" s="146" t="str">
        <f t="shared" si="69"/>
        <v/>
      </c>
      <c r="D996" s="147"/>
      <c r="E996" s="147"/>
      <c r="F996" s="145"/>
      <c r="G996" s="145"/>
      <c r="H996" s="94">
        <f t="shared" si="70"/>
        <v>0</v>
      </c>
      <c r="I996" s="182"/>
      <c r="J996" s="157"/>
      <c r="K996" s="79" t="e">
        <f t="shared" si="71"/>
        <v>#DIV/0!</v>
      </c>
      <c r="L996" s="157"/>
    </row>
    <row r="997" spans="1:12" ht="18.75" x14ac:dyDescent="0.3">
      <c r="A997" s="148"/>
      <c r="B997" s="149"/>
      <c r="C997" s="150" t="str">
        <f t="shared" si="69"/>
        <v/>
      </c>
      <c r="D997" s="151"/>
      <c r="E997" s="151"/>
      <c r="F997" s="149"/>
      <c r="G997" s="149"/>
      <c r="H997" s="110">
        <f t="shared" si="70"/>
        <v>0</v>
      </c>
      <c r="I997" s="183"/>
      <c r="J997" s="156"/>
      <c r="K997" s="80" t="e">
        <f t="shared" si="71"/>
        <v>#DIV/0!</v>
      </c>
      <c r="L997" s="156"/>
    </row>
    <row r="998" spans="1:12" ht="18.75" x14ac:dyDescent="0.3">
      <c r="A998" s="144"/>
      <c r="B998" s="145"/>
      <c r="C998" s="146" t="str">
        <f t="shared" si="69"/>
        <v/>
      </c>
      <c r="D998" s="147"/>
      <c r="E998" s="147"/>
      <c r="F998" s="145"/>
      <c r="G998" s="145"/>
      <c r="H998" s="94">
        <f t="shared" si="70"/>
        <v>0</v>
      </c>
      <c r="I998" s="182"/>
      <c r="J998" s="157"/>
      <c r="K998" s="79" t="e">
        <f t="shared" si="71"/>
        <v>#DIV/0!</v>
      </c>
      <c r="L998" s="157"/>
    </row>
    <row r="999" spans="1:12" ht="18.75" x14ac:dyDescent="0.3">
      <c r="A999" s="148"/>
      <c r="B999" s="149"/>
      <c r="C999" s="150" t="str">
        <f t="shared" si="69"/>
        <v/>
      </c>
      <c r="D999" s="151"/>
      <c r="E999" s="151"/>
      <c r="F999" s="149"/>
      <c r="G999" s="149"/>
      <c r="H999" s="110">
        <f t="shared" si="70"/>
        <v>0</v>
      </c>
      <c r="I999" s="183"/>
      <c r="J999" s="156"/>
      <c r="K999" s="80" t="e">
        <f t="shared" si="71"/>
        <v>#DIV/0!</v>
      </c>
      <c r="L999" s="156"/>
    </row>
    <row r="1000" spans="1:12" ht="18.75" x14ac:dyDescent="0.3">
      <c r="A1000" s="96"/>
      <c r="B1000" s="97"/>
      <c r="C1000" s="98"/>
      <c r="D1000" s="99"/>
      <c r="E1000" s="99"/>
      <c r="F1000" s="97"/>
      <c r="G1000" s="97"/>
      <c r="H1000" s="97"/>
      <c r="I1000" s="184"/>
      <c r="J1000" s="100"/>
      <c r="K1000" s="23"/>
      <c r="L1000" s="21"/>
    </row>
    <row r="1001" spans="1:12" ht="18.75" x14ac:dyDescent="0.3">
      <c r="A1001" s="152"/>
      <c r="B1001" s="153"/>
      <c r="C1001" s="195" t="str">
        <f t="shared" ref="C1001:C1012" si="72">IF(D1001="", "", D1001)</f>
        <v/>
      </c>
      <c r="D1001" s="154"/>
      <c r="E1001" s="154"/>
      <c r="F1001" s="153"/>
      <c r="G1001" s="153"/>
      <c r="H1001" s="101">
        <f t="shared" ref="H1001:H1012" si="73">G1001*$H$986/100000</f>
        <v>0</v>
      </c>
      <c r="I1001" s="185"/>
      <c r="J1001" s="155"/>
      <c r="K1001" s="108" t="e">
        <f t="shared" ref="K1001:K1012" si="74">J1001/H1001</f>
        <v>#DIV/0!</v>
      </c>
      <c r="L1001" s="155"/>
    </row>
    <row r="1002" spans="1:12" ht="18.75" x14ac:dyDescent="0.3">
      <c r="A1002" s="148"/>
      <c r="B1002" s="149"/>
      <c r="C1002" s="150" t="str">
        <f t="shared" si="72"/>
        <v/>
      </c>
      <c r="D1002" s="151"/>
      <c r="E1002" s="151"/>
      <c r="F1002" s="149"/>
      <c r="G1002" s="149"/>
      <c r="H1002" s="110">
        <f t="shared" si="73"/>
        <v>0</v>
      </c>
      <c r="I1002" s="183"/>
      <c r="J1002" s="156"/>
      <c r="K1002" s="80" t="e">
        <f t="shared" si="74"/>
        <v>#DIV/0!</v>
      </c>
      <c r="L1002" s="156"/>
    </row>
    <row r="1003" spans="1:12" ht="18.75" x14ac:dyDescent="0.3">
      <c r="A1003" s="152"/>
      <c r="B1003" s="153"/>
      <c r="C1003" s="195" t="str">
        <f t="shared" si="72"/>
        <v/>
      </c>
      <c r="D1003" s="154"/>
      <c r="E1003" s="154"/>
      <c r="F1003" s="153"/>
      <c r="G1003" s="153"/>
      <c r="H1003" s="101">
        <f t="shared" si="73"/>
        <v>0</v>
      </c>
      <c r="I1003" s="185"/>
      <c r="J1003" s="155"/>
      <c r="K1003" s="108" t="e">
        <f t="shared" si="74"/>
        <v>#DIV/0!</v>
      </c>
      <c r="L1003" s="155"/>
    </row>
    <row r="1004" spans="1:12" ht="18.75" x14ac:dyDescent="0.3">
      <c r="A1004" s="148"/>
      <c r="B1004" s="149"/>
      <c r="C1004" s="150" t="str">
        <f t="shared" si="72"/>
        <v/>
      </c>
      <c r="D1004" s="151"/>
      <c r="E1004" s="151"/>
      <c r="F1004" s="149"/>
      <c r="G1004" s="149"/>
      <c r="H1004" s="110">
        <f t="shared" si="73"/>
        <v>0</v>
      </c>
      <c r="I1004" s="183"/>
      <c r="J1004" s="156"/>
      <c r="K1004" s="80" t="e">
        <f t="shared" si="74"/>
        <v>#DIV/0!</v>
      </c>
      <c r="L1004" s="156"/>
    </row>
    <row r="1005" spans="1:12" ht="18.75" x14ac:dyDescent="0.3">
      <c r="A1005" s="152"/>
      <c r="B1005" s="153"/>
      <c r="C1005" s="195" t="str">
        <f t="shared" si="72"/>
        <v/>
      </c>
      <c r="D1005" s="154"/>
      <c r="E1005" s="154"/>
      <c r="F1005" s="153"/>
      <c r="G1005" s="153"/>
      <c r="H1005" s="101">
        <f t="shared" si="73"/>
        <v>0</v>
      </c>
      <c r="I1005" s="185"/>
      <c r="J1005" s="155"/>
      <c r="K1005" s="108" t="e">
        <f t="shared" si="74"/>
        <v>#DIV/0!</v>
      </c>
      <c r="L1005" s="155"/>
    </row>
    <row r="1006" spans="1:12" ht="18.75" x14ac:dyDescent="0.3">
      <c r="A1006" s="148"/>
      <c r="B1006" s="149"/>
      <c r="C1006" s="150" t="str">
        <f t="shared" si="72"/>
        <v/>
      </c>
      <c r="D1006" s="151"/>
      <c r="E1006" s="151"/>
      <c r="F1006" s="149"/>
      <c r="G1006" s="149"/>
      <c r="H1006" s="110">
        <f t="shared" si="73"/>
        <v>0</v>
      </c>
      <c r="I1006" s="183"/>
      <c r="J1006" s="156"/>
      <c r="K1006" s="80" t="e">
        <f t="shared" si="74"/>
        <v>#DIV/0!</v>
      </c>
      <c r="L1006" s="156"/>
    </row>
    <row r="1007" spans="1:12" ht="18.75" x14ac:dyDescent="0.3">
      <c r="A1007" s="152"/>
      <c r="B1007" s="153"/>
      <c r="C1007" s="195" t="str">
        <f t="shared" si="72"/>
        <v/>
      </c>
      <c r="D1007" s="154"/>
      <c r="E1007" s="154"/>
      <c r="F1007" s="153"/>
      <c r="G1007" s="153"/>
      <c r="H1007" s="101">
        <f t="shared" si="73"/>
        <v>0</v>
      </c>
      <c r="I1007" s="185"/>
      <c r="J1007" s="155"/>
      <c r="K1007" s="108" t="e">
        <f t="shared" si="74"/>
        <v>#DIV/0!</v>
      </c>
      <c r="L1007" s="155"/>
    </row>
    <row r="1008" spans="1:12" ht="18.75" x14ac:dyDescent="0.3">
      <c r="A1008" s="148"/>
      <c r="B1008" s="149"/>
      <c r="C1008" s="150" t="str">
        <f t="shared" si="72"/>
        <v/>
      </c>
      <c r="D1008" s="151"/>
      <c r="E1008" s="151"/>
      <c r="F1008" s="149"/>
      <c r="G1008" s="149"/>
      <c r="H1008" s="110">
        <f t="shared" si="73"/>
        <v>0</v>
      </c>
      <c r="I1008" s="183"/>
      <c r="J1008" s="156"/>
      <c r="K1008" s="80" t="e">
        <f t="shared" si="74"/>
        <v>#DIV/0!</v>
      </c>
      <c r="L1008" s="156"/>
    </row>
    <row r="1009" spans="1:12" ht="18.75" x14ac:dyDescent="0.3">
      <c r="A1009" s="152"/>
      <c r="B1009" s="153"/>
      <c r="C1009" s="195" t="str">
        <f t="shared" si="72"/>
        <v/>
      </c>
      <c r="D1009" s="154"/>
      <c r="E1009" s="154"/>
      <c r="F1009" s="153"/>
      <c r="G1009" s="153"/>
      <c r="H1009" s="101">
        <f t="shared" si="73"/>
        <v>0</v>
      </c>
      <c r="I1009" s="185"/>
      <c r="J1009" s="155"/>
      <c r="K1009" s="108" t="e">
        <f t="shared" si="74"/>
        <v>#DIV/0!</v>
      </c>
      <c r="L1009" s="155"/>
    </row>
    <row r="1010" spans="1:12" ht="18.75" x14ac:dyDescent="0.3">
      <c r="A1010" s="148"/>
      <c r="B1010" s="149"/>
      <c r="C1010" s="150" t="str">
        <f t="shared" si="72"/>
        <v/>
      </c>
      <c r="D1010" s="151"/>
      <c r="E1010" s="151"/>
      <c r="F1010" s="149"/>
      <c r="G1010" s="149"/>
      <c r="H1010" s="110">
        <f t="shared" si="73"/>
        <v>0</v>
      </c>
      <c r="I1010" s="183"/>
      <c r="J1010" s="156"/>
      <c r="K1010" s="80" t="e">
        <f t="shared" si="74"/>
        <v>#DIV/0!</v>
      </c>
      <c r="L1010" s="156"/>
    </row>
    <row r="1011" spans="1:12" ht="18.75" x14ac:dyDescent="0.3">
      <c r="A1011" s="152"/>
      <c r="B1011" s="153"/>
      <c r="C1011" s="195" t="str">
        <f t="shared" si="72"/>
        <v/>
      </c>
      <c r="D1011" s="154"/>
      <c r="E1011" s="154"/>
      <c r="F1011" s="153"/>
      <c r="G1011" s="153"/>
      <c r="H1011" s="101">
        <f t="shared" si="73"/>
        <v>0</v>
      </c>
      <c r="I1011" s="185"/>
      <c r="J1011" s="155"/>
      <c r="K1011" s="108" t="e">
        <f t="shared" si="74"/>
        <v>#DIV/0!</v>
      </c>
      <c r="L1011" s="155"/>
    </row>
    <row r="1012" spans="1:12" ht="18.75" x14ac:dyDescent="0.3">
      <c r="A1012" s="148"/>
      <c r="B1012" s="149"/>
      <c r="C1012" s="150" t="str">
        <f t="shared" si="72"/>
        <v/>
      </c>
      <c r="D1012" s="151"/>
      <c r="E1012" s="151"/>
      <c r="F1012" s="149"/>
      <c r="G1012" s="149"/>
      <c r="H1012" s="110">
        <f t="shared" si="73"/>
        <v>0</v>
      </c>
      <c r="I1012" s="183"/>
      <c r="J1012" s="156"/>
      <c r="K1012" s="80" t="e">
        <f t="shared" si="74"/>
        <v>#DIV/0!</v>
      </c>
      <c r="L1012" s="156"/>
    </row>
    <row r="1013" spans="1:12" ht="18.75" x14ac:dyDescent="0.3">
      <c r="A1013" s="90"/>
      <c r="B1013" s="90"/>
      <c r="C1013" s="90"/>
      <c r="D1013" s="90"/>
      <c r="E1013" s="301" t="str">
        <f>IF(C892="","Year 1 Total",CONCATENATE(C892, " Total"))</f>
        <v>Year 1 Total</v>
      </c>
      <c r="F1013" s="302"/>
      <c r="G1013" s="91">
        <f>SUM(G988:G999)</f>
        <v>0</v>
      </c>
      <c r="H1013" s="91">
        <f>SUM(H988:H999)</f>
        <v>0</v>
      </c>
      <c r="I1013" s="188">
        <f>SUM(I988:I999)</f>
        <v>0</v>
      </c>
      <c r="J1013" s="176">
        <f>SUM(J988:J999)</f>
        <v>0</v>
      </c>
      <c r="K1013" s="92"/>
      <c r="L1013" s="92">
        <f t="shared" ref="L1013" si="75">SUM(L988:L999)</f>
        <v>0</v>
      </c>
    </row>
    <row r="1014" spans="1:12" ht="18.75" x14ac:dyDescent="0.3">
      <c r="A1014" s="90"/>
      <c r="B1014" s="90"/>
      <c r="C1014" s="90"/>
      <c r="D1014" s="90"/>
      <c r="E1014" s="301" t="str">
        <f>IF(E986="","Year 2 Total",CONCATENATE(E986, " Total"))</f>
        <v>Year 2 Total</v>
      </c>
      <c r="F1014" s="302"/>
      <c r="G1014" s="91">
        <f>SUM(G1001:G1012)</f>
        <v>0</v>
      </c>
      <c r="H1014" s="91">
        <f>SUM(H1001:H1012)</f>
        <v>0</v>
      </c>
      <c r="I1014" s="188">
        <f>SUM(I1001:I1012)</f>
        <v>0</v>
      </c>
      <c r="J1014" s="176">
        <f>SUM(J1001:J1012)</f>
        <v>0</v>
      </c>
      <c r="K1014" s="92"/>
      <c r="L1014" s="92">
        <f t="shared" ref="L1014" si="76">SUM(L1001:L1012)</f>
        <v>0</v>
      </c>
    </row>
    <row r="1015" spans="1:12" ht="18.75" x14ac:dyDescent="0.3">
      <c r="A1015" s="83"/>
      <c r="B1015" s="83"/>
      <c r="C1015" s="83"/>
      <c r="D1015" s="83"/>
      <c r="E1015" s="83"/>
      <c r="F1015" s="83"/>
      <c r="G1015" s="83"/>
      <c r="I1015" s="298" t="str">
        <f>IF(C986="", "Year 1 Average",CONCATENATE(C986, " Average"))</f>
        <v>Year 1 Average</v>
      </c>
      <c r="J1015" s="299"/>
      <c r="K1015" s="109" t="e">
        <f>AVERAGE(K988:K999)</f>
        <v>#DIV/0!</v>
      </c>
    </row>
    <row r="1016" spans="1:12" ht="18.75" x14ac:dyDescent="0.3">
      <c r="A1016" s="83"/>
      <c r="B1016" s="83"/>
      <c r="C1016" s="83"/>
      <c r="G1016" s="83"/>
      <c r="I1016" s="298" t="str">
        <f>IF(E986="", "Year 2 Average",CONCATENATE(E986, " Average"))</f>
        <v>Year 2 Average</v>
      </c>
      <c r="J1016" s="299"/>
      <c r="K1016" s="92" t="e">
        <f>AVERAGE(K1001:K1012)</f>
        <v>#DIV/0!</v>
      </c>
    </row>
    <row r="1017" spans="1:12" x14ac:dyDescent="0.25">
      <c r="A1017" s="121"/>
      <c r="B1017" s="121"/>
      <c r="C1017" s="121"/>
      <c r="D1017" s="121"/>
      <c r="E1017" s="121"/>
      <c r="F1017" s="121"/>
      <c r="G1017" s="121"/>
      <c r="H1017" s="121"/>
      <c r="I1017" s="122"/>
      <c r="J1017" s="121"/>
      <c r="K1017" s="121"/>
      <c r="L1017" s="121"/>
    </row>
    <row r="1018" spans="1:12" x14ac:dyDescent="0.25">
      <c r="A1018" s="119"/>
      <c r="B1018" s="119"/>
      <c r="C1018" s="119"/>
      <c r="D1018" s="119"/>
      <c r="E1018" s="119"/>
      <c r="F1018" s="119"/>
      <c r="G1018" s="119"/>
      <c r="H1018" s="119"/>
      <c r="I1018" s="120"/>
      <c r="J1018" s="119"/>
      <c r="K1018" s="119"/>
      <c r="L1018" s="119"/>
    </row>
  </sheetData>
  <sheetProtection password="C893" sheet="1" objects="1" scenarios="1"/>
  <dataConsolidate/>
  <mergeCells count="101">
    <mergeCell ref="E1014:F1014"/>
    <mergeCell ref="I1015:J1015"/>
    <mergeCell ref="I1016:J1016"/>
    <mergeCell ref="I828:J828"/>
    <mergeCell ref="E919:F919"/>
    <mergeCell ref="E920:F920"/>
    <mergeCell ref="I921:J921"/>
    <mergeCell ref="I922:J922"/>
    <mergeCell ref="E1013:F1013"/>
    <mergeCell ref="E732:F732"/>
    <mergeCell ref="I733:J733"/>
    <mergeCell ref="I734:J734"/>
    <mergeCell ref="E825:F825"/>
    <mergeCell ref="E826:F826"/>
    <mergeCell ref="I827:J827"/>
    <mergeCell ref="I546:J546"/>
    <mergeCell ref="E637:F637"/>
    <mergeCell ref="E638:F638"/>
    <mergeCell ref="I639:J639"/>
    <mergeCell ref="I640:J640"/>
    <mergeCell ref="E731:F731"/>
    <mergeCell ref="E449:F449"/>
    <mergeCell ref="I450:J450"/>
    <mergeCell ref="I451:J451"/>
    <mergeCell ref="E543:F543"/>
    <mergeCell ref="E544:F544"/>
    <mergeCell ref="I545:J545"/>
    <mergeCell ref="I278:J278"/>
    <mergeCell ref="E355:F355"/>
    <mergeCell ref="E356:F356"/>
    <mergeCell ref="I357:J357"/>
    <mergeCell ref="I358:J358"/>
    <mergeCell ref="E448:F448"/>
    <mergeCell ref="E195:F195"/>
    <mergeCell ref="I196:J196"/>
    <mergeCell ref="I197:J197"/>
    <mergeCell ref="E275:F275"/>
    <mergeCell ref="E276:F276"/>
    <mergeCell ref="I277:J277"/>
    <mergeCell ref="A100:C100"/>
    <mergeCell ref="A133:B133"/>
    <mergeCell ref="A134:B134"/>
    <mergeCell ref="A135:C135"/>
    <mergeCell ref="A147:C147"/>
    <mergeCell ref="E194:F194"/>
    <mergeCell ref="B53:F53"/>
    <mergeCell ref="A56:F59"/>
    <mergeCell ref="A62:F62"/>
    <mergeCell ref="A86:B86"/>
    <mergeCell ref="A87:B87"/>
    <mergeCell ref="A88:C88"/>
    <mergeCell ref="B35:F35"/>
    <mergeCell ref="B36:F36"/>
    <mergeCell ref="B37:F37"/>
    <mergeCell ref="A40:F44"/>
    <mergeCell ref="A47:F47"/>
    <mergeCell ref="A48:F48"/>
    <mergeCell ref="B29:F29"/>
    <mergeCell ref="B30:F30"/>
    <mergeCell ref="B31:F31"/>
    <mergeCell ref="B32:F32"/>
    <mergeCell ref="B33:F33"/>
    <mergeCell ref="B34:F34"/>
    <mergeCell ref="A15:B15"/>
    <mergeCell ref="C15:D15"/>
    <mergeCell ref="C16:F16"/>
    <mergeCell ref="A17:A18"/>
    <mergeCell ref="A21:B21"/>
    <mergeCell ref="A22:F26"/>
    <mergeCell ref="A11:F11"/>
    <mergeCell ref="D12:E12"/>
    <mergeCell ref="D13:E13"/>
    <mergeCell ref="A14:B14"/>
    <mergeCell ref="C14:D14"/>
    <mergeCell ref="G14:H14"/>
    <mergeCell ref="A9:B9"/>
    <mergeCell ref="C9:D9"/>
    <mergeCell ref="E9:F9"/>
    <mergeCell ref="A10:B10"/>
    <mergeCell ref="C10:D10"/>
    <mergeCell ref="E10:F10"/>
    <mergeCell ref="A8:B8"/>
    <mergeCell ref="C8:D8"/>
    <mergeCell ref="E8:F8"/>
    <mergeCell ref="A5:B5"/>
    <mergeCell ref="C5:D5"/>
    <mergeCell ref="E5:F5"/>
    <mergeCell ref="A6:B6"/>
    <mergeCell ref="C6:D6"/>
    <mergeCell ref="E6:F6"/>
    <mergeCell ref="A1:F1"/>
    <mergeCell ref="A2:F2"/>
    <mergeCell ref="A3:B3"/>
    <mergeCell ref="C3:D3"/>
    <mergeCell ref="E3:F3"/>
    <mergeCell ref="A4:B4"/>
    <mergeCell ref="C4:D4"/>
    <mergeCell ref="E4:F4"/>
    <mergeCell ref="A7:B7"/>
    <mergeCell ref="C7:D7"/>
    <mergeCell ref="E7:F7"/>
  </mergeCells>
  <conditionalFormatting sqref="A8:B8 B18:E18 C4:D4 C6:D6 C19:E19">
    <cfRule type="cellIs" dxfId="34" priority="35" operator="notEqual">
      <formula>""</formula>
    </cfRule>
  </conditionalFormatting>
  <conditionalFormatting sqref="B33:F37">
    <cfRule type="cellIs" dxfId="33" priority="34" operator="notEqual">
      <formula>""</formula>
    </cfRule>
  </conditionalFormatting>
  <conditionalFormatting sqref="B53:F53 C52:F52">
    <cfRule type="cellIs" dxfId="32" priority="33" operator="notEqual">
      <formula>""</formula>
    </cfRule>
  </conditionalFormatting>
  <conditionalFormatting sqref="H167">
    <cfRule type="cellIs" dxfId="31" priority="32" operator="notEqual">
      <formula>""</formula>
    </cfRule>
  </conditionalFormatting>
  <conditionalFormatting sqref="H248">
    <cfRule type="cellIs" dxfId="30" priority="31" operator="notEqual">
      <formula>""</formula>
    </cfRule>
  </conditionalFormatting>
  <conditionalFormatting sqref="H328">
    <cfRule type="cellIs" dxfId="29" priority="30" operator="notEqual">
      <formula>""</formula>
    </cfRule>
  </conditionalFormatting>
  <conditionalFormatting sqref="H421">
    <cfRule type="cellIs" dxfId="28" priority="29" operator="notEqual">
      <formula>""</formula>
    </cfRule>
  </conditionalFormatting>
  <conditionalFormatting sqref="H516">
    <cfRule type="cellIs" dxfId="27" priority="28" operator="notEqual">
      <formula>""</formula>
    </cfRule>
  </conditionalFormatting>
  <conditionalFormatting sqref="H704">
    <cfRule type="cellIs" dxfId="26" priority="27" operator="notEqual">
      <formula>""</formula>
    </cfRule>
  </conditionalFormatting>
  <conditionalFormatting sqref="H798">
    <cfRule type="cellIs" dxfId="25" priority="26" operator="notEqual">
      <formula>""</formula>
    </cfRule>
  </conditionalFormatting>
  <conditionalFormatting sqref="H892">
    <cfRule type="cellIs" dxfId="24" priority="25" operator="notEqual">
      <formula>""</formula>
    </cfRule>
  </conditionalFormatting>
  <conditionalFormatting sqref="H986">
    <cfRule type="cellIs" dxfId="23" priority="24" operator="notEqual">
      <formula>""</formula>
    </cfRule>
  </conditionalFormatting>
  <conditionalFormatting sqref="H610">
    <cfRule type="cellIs" dxfId="22" priority="23" operator="notEqual">
      <formula>""</formula>
    </cfRule>
  </conditionalFormatting>
  <conditionalFormatting sqref="A4:B4">
    <cfRule type="cellIs" dxfId="21" priority="22" operator="notEqual">
      <formula>""</formula>
    </cfRule>
  </conditionalFormatting>
  <conditionalFormatting sqref="E4:F4">
    <cfRule type="cellIs" dxfId="20" priority="3" operator="equal">
      <formula>""</formula>
    </cfRule>
    <cfRule type="cellIs" dxfId="19" priority="4" operator="lessThanOrEqual">
      <formula>35431</formula>
    </cfRule>
    <cfRule type="cellIs" dxfId="18" priority="21" operator="notEqual">
      <formula>""</formula>
    </cfRule>
  </conditionalFormatting>
  <conditionalFormatting sqref="A6:B6">
    <cfRule type="cellIs" dxfId="17" priority="20" operator="notEqual">
      <formula>""</formula>
    </cfRule>
  </conditionalFormatting>
  <conditionalFormatting sqref="E6:F6">
    <cfRule type="cellIs" dxfId="16" priority="19" operator="notEqual">
      <formula>""</formula>
    </cfRule>
  </conditionalFormatting>
  <conditionalFormatting sqref="C8:D8">
    <cfRule type="cellIs" dxfId="15" priority="18" operator="notEqual">
      <formula>""</formula>
    </cfRule>
  </conditionalFormatting>
  <conditionalFormatting sqref="E8:F8">
    <cfRule type="cellIs" dxfId="14" priority="1" operator="equal">
      <formula>""</formula>
    </cfRule>
    <cfRule type="cellIs" dxfId="13" priority="2" operator="greaterThan">
      <formula>1839</formula>
    </cfRule>
    <cfRule type="cellIs" dxfId="12" priority="17" operator="lessThan">
      <formula>1840</formula>
    </cfRule>
  </conditionalFormatting>
  <conditionalFormatting sqref="A13:F13">
    <cfRule type="cellIs" dxfId="11" priority="16" operator="notEqual">
      <formula>""</formula>
    </cfRule>
  </conditionalFormatting>
  <conditionalFormatting sqref="A15:F15">
    <cfRule type="cellIs" dxfId="10" priority="15" operator="notEqual">
      <formula>""</formula>
    </cfRule>
  </conditionalFormatting>
  <conditionalFormatting sqref="B19">
    <cfRule type="cellIs" dxfId="9" priority="14" operator="notEqual">
      <formula>""</formula>
    </cfRule>
  </conditionalFormatting>
  <conditionalFormatting sqref="A30:F30 B31:F32">
    <cfRule type="cellIs" dxfId="8" priority="13" operator="notEqual">
      <formula>""</formula>
    </cfRule>
  </conditionalFormatting>
  <conditionalFormatting sqref="A52:B52">
    <cfRule type="cellIs" dxfId="7" priority="12" operator="notEqual">
      <formula>""</formula>
    </cfRule>
  </conditionalFormatting>
  <conditionalFormatting sqref="A10:B10">
    <cfRule type="cellIs" dxfId="6" priority="11" operator="notEqual">
      <formula>""</formula>
    </cfRule>
  </conditionalFormatting>
  <conditionalFormatting sqref="C10:D10">
    <cfRule type="cellIs" dxfId="5" priority="10" operator="notEqual">
      <formula>""</formula>
    </cfRule>
  </conditionalFormatting>
  <conditionalFormatting sqref="E10:F10">
    <cfRule type="cellIs" dxfId="4" priority="9" operator="notEqual">
      <formula>""</formula>
    </cfRule>
  </conditionalFormatting>
  <conditionalFormatting sqref="A40">
    <cfRule type="cellIs" dxfId="3" priority="8" operator="notEqual">
      <formula>""</formula>
    </cfRule>
  </conditionalFormatting>
  <conditionalFormatting sqref="A22">
    <cfRule type="cellIs" dxfId="2" priority="7" operator="notEqual">
      <formula>""</formula>
    </cfRule>
  </conditionalFormatting>
  <conditionalFormatting sqref="A56">
    <cfRule type="cellIs" dxfId="1" priority="6" operator="notEqual">
      <formula>""</formula>
    </cfRule>
  </conditionalFormatting>
  <conditionalFormatting sqref="A31:A37">
    <cfRule type="cellIs" dxfId="0" priority="5" operator="notEqual">
      <formula>""</formula>
    </cfRule>
  </conditionalFormatting>
  <dataValidations count="8">
    <dataValidation type="whole" allowBlank="1" showInputMessage="1" showErrorMessage="1" errorTitle="Year Built Error" error="Year Built must be numeric." sqref="E8:F8">
      <formula1>1000</formula1>
      <formula2>9999</formula2>
    </dataValidation>
    <dataValidation type="decimal" operator="greaterThan" allowBlank="1" showInputMessage="1" showErrorMessage="1" errorTitle="Population Error" error="Population must be numeric." sqref="C8:D8">
      <formula1>0</formula1>
    </dataValidation>
    <dataValidation type="decimal" operator="greaterThan" allowBlank="1" showInputMessage="1" showErrorMessage="1" errorTitle="Square Footage" error="Square Footage must numeric." sqref="E6:F6">
      <formula1>0</formula1>
    </dataValidation>
    <dataValidation type="list" allowBlank="1" showInputMessage="1" showErrorMessage="1" sqref="C4:D4">
      <formula1>FacilityOwnedByList</formula1>
    </dataValidation>
    <dataValidation type="list" allowBlank="1" showInputMessage="1" showErrorMessage="1" sqref="C6:D6">
      <formula1>BuildingUsageList</formula1>
    </dataValidation>
    <dataValidation type="list" allowBlank="1" showInputMessage="1" showErrorMessage="1" sqref="E15">
      <formula1>StateList</formula1>
    </dataValidation>
    <dataValidation type="list" allowBlank="1" showInputMessage="1" showErrorMessage="1" sqref="A8:B8">
      <formula1>BuildingTypeList</formula1>
    </dataValidation>
    <dataValidation type="whole" allowBlank="1" showInputMessage="1" showErrorMessage="1" sqref="E9">
      <formula1>1000</formula1>
      <formula2>9999</formula2>
    </dataValidation>
  </dataValidations>
  <pageMargins left="0.7" right="0.7" top="0.7" bottom="0.7" header="0.3" footer="0.3"/>
  <pageSetup scale="42" orientation="landscape" horizontalDpi="4294967293" verticalDpi="4294967293" r:id="rId1"/>
  <headerFooter>
    <oddHeader>&amp;CFile: &amp;F    ::    Sheet: &amp;A&amp;R&amp;P  of  &amp;N</oddHeader>
  </headerFooter>
  <rowBreaks count="22" manualBreakCount="22">
    <brk id="61" max="11" man="1"/>
    <brk id="112" max="11" man="1"/>
    <brk id="159" max="11" man="1"/>
    <brk id="199" max="11" man="1"/>
    <brk id="244" max="11" man="1"/>
    <brk id="279" max="11" man="1"/>
    <brk id="325" max="11" man="1"/>
    <brk id="360" max="11" man="1"/>
    <brk id="418" max="11" man="1"/>
    <brk id="454" max="11" man="1"/>
    <brk id="513" max="11" man="1"/>
    <brk id="548" max="11" man="1"/>
    <brk id="606" max="11" man="1"/>
    <brk id="642" max="11" man="1"/>
    <brk id="701" max="11" man="1"/>
    <brk id="736" max="11" man="1"/>
    <brk id="795" max="11" man="1"/>
    <brk id="830" max="11" man="1"/>
    <brk id="889" max="11" man="1"/>
    <brk id="924" max="11" man="1"/>
    <brk id="983" max="11" man="1"/>
    <brk id="1018"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474</vt:i4>
      </vt:variant>
    </vt:vector>
  </HeadingPairs>
  <TitlesOfParts>
    <vt:vector size="481" baseType="lpstr">
      <vt:lpstr>Instructions</vt:lpstr>
      <vt:lpstr>Lookups</vt:lpstr>
      <vt:lpstr>Benchmark1</vt:lpstr>
      <vt:lpstr>Benchmark2</vt:lpstr>
      <vt:lpstr>Benchmark3</vt:lpstr>
      <vt:lpstr>Benchmark4</vt:lpstr>
      <vt:lpstr>Benchmark5</vt:lpstr>
      <vt:lpstr>Benchmark2!BirchCostTotal1</vt:lpstr>
      <vt:lpstr>Benchmark3!BirchCostTotal1</vt:lpstr>
      <vt:lpstr>Benchmark4!BirchCostTotal1</vt:lpstr>
      <vt:lpstr>Benchmark5!BirchCostTotal1</vt:lpstr>
      <vt:lpstr>BirchCostTotal1</vt:lpstr>
      <vt:lpstr>Benchmark2!BirchCostTotal2</vt:lpstr>
      <vt:lpstr>Benchmark3!BirchCostTotal2</vt:lpstr>
      <vt:lpstr>Benchmark4!BirchCostTotal2</vt:lpstr>
      <vt:lpstr>Benchmark5!BirchCostTotal2</vt:lpstr>
      <vt:lpstr>BirchCostTotal2</vt:lpstr>
      <vt:lpstr>Benchmark2!BirchThermTotal1</vt:lpstr>
      <vt:lpstr>Benchmark3!BirchThermTotal1</vt:lpstr>
      <vt:lpstr>Benchmark4!BirchThermTotal1</vt:lpstr>
      <vt:lpstr>Benchmark5!BirchThermTotal1</vt:lpstr>
      <vt:lpstr>BirchThermTotal1</vt:lpstr>
      <vt:lpstr>Benchmark2!BirchThermTotal2</vt:lpstr>
      <vt:lpstr>Benchmark3!BirchThermTotal2</vt:lpstr>
      <vt:lpstr>Benchmark4!BirchThermTotal2</vt:lpstr>
      <vt:lpstr>Benchmark5!BirchThermTotal2</vt:lpstr>
      <vt:lpstr>BirchThermTotal2</vt:lpstr>
      <vt:lpstr>Benchmark2!BuildingName</vt:lpstr>
      <vt:lpstr>Benchmark3!BuildingName</vt:lpstr>
      <vt:lpstr>Benchmark4!BuildingName</vt:lpstr>
      <vt:lpstr>Benchmark5!BuildingName</vt:lpstr>
      <vt:lpstr>BuildingName</vt:lpstr>
      <vt:lpstr>Benchmark2!BuildingType</vt:lpstr>
      <vt:lpstr>Benchmark3!BuildingType</vt:lpstr>
      <vt:lpstr>Benchmark4!BuildingType</vt:lpstr>
      <vt:lpstr>Benchmark5!BuildingType</vt:lpstr>
      <vt:lpstr>BuildingType</vt:lpstr>
      <vt:lpstr>BuildingTypeList</vt:lpstr>
      <vt:lpstr>Benchmark2!BuildingUsage</vt:lpstr>
      <vt:lpstr>Benchmark3!BuildingUsage</vt:lpstr>
      <vt:lpstr>Benchmark4!BuildingUsage</vt:lpstr>
      <vt:lpstr>Benchmark5!BuildingUsage</vt:lpstr>
      <vt:lpstr>BuildingUsage</vt:lpstr>
      <vt:lpstr>BuildingUsageList</vt:lpstr>
      <vt:lpstr>Benchmark2!BuildingUsageType</vt:lpstr>
      <vt:lpstr>Benchmark3!BuildingUsageType</vt:lpstr>
      <vt:lpstr>Benchmark4!BuildingUsageType</vt:lpstr>
      <vt:lpstr>Benchmark5!BuildingUsageType</vt:lpstr>
      <vt:lpstr>BuildingUsageType</vt:lpstr>
      <vt:lpstr>Benchmark2!Coal</vt:lpstr>
      <vt:lpstr>Benchmark3!Coal</vt:lpstr>
      <vt:lpstr>Benchmark4!Coal</vt:lpstr>
      <vt:lpstr>Benchmark5!Coal</vt:lpstr>
      <vt:lpstr>Coal</vt:lpstr>
      <vt:lpstr>Benchmark2!CoalCostTotal1</vt:lpstr>
      <vt:lpstr>Benchmark3!CoalCostTotal1</vt:lpstr>
      <vt:lpstr>Benchmark4!CoalCostTotal1</vt:lpstr>
      <vt:lpstr>Benchmark5!CoalCostTotal1</vt:lpstr>
      <vt:lpstr>CoalCostTotal1</vt:lpstr>
      <vt:lpstr>Benchmark2!CoalCostTotal2</vt:lpstr>
      <vt:lpstr>Benchmark3!CoalCostTotal2</vt:lpstr>
      <vt:lpstr>Benchmark4!CoalCostTotal2</vt:lpstr>
      <vt:lpstr>Benchmark5!CoalCostTotal2</vt:lpstr>
      <vt:lpstr>CoalCostTotal2</vt:lpstr>
      <vt:lpstr>Benchmark2!CoalThermTotal1</vt:lpstr>
      <vt:lpstr>Benchmark3!CoalThermTotal1</vt:lpstr>
      <vt:lpstr>Benchmark4!CoalThermTotal1</vt:lpstr>
      <vt:lpstr>Benchmark5!CoalThermTotal1</vt:lpstr>
      <vt:lpstr>CoalThermTotal1</vt:lpstr>
      <vt:lpstr>Benchmark2!CoalThermTotal2</vt:lpstr>
      <vt:lpstr>Benchmark3!CoalThermTotal2</vt:lpstr>
      <vt:lpstr>Benchmark4!CoalThermTotal2</vt:lpstr>
      <vt:lpstr>Benchmark5!CoalThermTotal2</vt:lpstr>
      <vt:lpstr>CoalThermTotal2</vt:lpstr>
      <vt:lpstr>Benchmark2!CommunityPopulation</vt:lpstr>
      <vt:lpstr>Benchmark3!CommunityPopulation</vt:lpstr>
      <vt:lpstr>Benchmark4!CommunityPopulation</vt:lpstr>
      <vt:lpstr>Benchmark5!CommunityPopulation</vt:lpstr>
      <vt:lpstr>CommunityPopulation</vt:lpstr>
      <vt:lpstr>Benchmark2!ContactCity</vt:lpstr>
      <vt:lpstr>Benchmark3!ContactCity</vt:lpstr>
      <vt:lpstr>Benchmark4!ContactCity</vt:lpstr>
      <vt:lpstr>Benchmark5!ContactCity</vt:lpstr>
      <vt:lpstr>ContactCity</vt:lpstr>
      <vt:lpstr>Benchmark2!ContactEmail</vt:lpstr>
      <vt:lpstr>Benchmark3!ContactEmail</vt:lpstr>
      <vt:lpstr>Benchmark4!ContactEmail</vt:lpstr>
      <vt:lpstr>Benchmark5!ContactEmail</vt:lpstr>
      <vt:lpstr>ContactEmail</vt:lpstr>
      <vt:lpstr>Benchmark2!ContactFirstName</vt:lpstr>
      <vt:lpstr>Benchmark3!ContactFirstName</vt:lpstr>
      <vt:lpstr>Benchmark4!ContactFirstName</vt:lpstr>
      <vt:lpstr>Benchmark5!ContactFirstName</vt:lpstr>
      <vt:lpstr>ContactFirstName</vt:lpstr>
      <vt:lpstr>Benchmark2!ContactLastName</vt:lpstr>
      <vt:lpstr>Benchmark3!ContactLastName</vt:lpstr>
      <vt:lpstr>Benchmark4!ContactLastName</vt:lpstr>
      <vt:lpstr>Benchmark5!ContactLastName</vt:lpstr>
      <vt:lpstr>ContactLastName</vt:lpstr>
      <vt:lpstr>Benchmark2!ContactMailingAddress</vt:lpstr>
      <vt:lpstr>Benchmark3!ContactMailingAddress</vt:lpstr>
      <vt:lpstr>Benchmark4!ContactMailingAddress</vt:lpstr>
      <vt:lpstr>Benchmark5!ContactMailingAddress</vt:lpstr>
      <vt:lpstr>ContactMailingAddress</vt:lpstr>
      <vt:lpstr>Benchmark2!ContactMiddleName</vt:lpstr>
      <vt:lpstr>Benchmark3!ContactMiddleName</vt:lpstr>
      <vt:lpstr>Benchmark4!ContactMiddleName</vt:lpstr>
      <vt:lpstr>Benchmark5!ContactMiddleName</vt:lpstr>
      <vt:lpstr>ContactMiddleName</vt:lpstr>
      <vt:lpstr>Benchmark2!ContactPhone</vt:lpstr>
      <vt:lpstr>Benchmark3!ContactPhone</vt:lpstr>
      <vt:lpstr>Benchmark4!ContactPhone</vt:lpstr>
      <vt:lpstr>Benchmark5!ContactPhone</vt:lpstr>
      <vt:lpstr>ContactPhone</vt:lpstr>
      <vt:lpstr>Benchmark2!ContactState</vt:lpstr>
      <vt:lpstr>Benchmark3!ContactState</vt:lpstr>
      <vt:lpstr>Benchmark4!ContactState</vt:lpstr>
      <vt:lpstr>Benchmark5!ContactState</vt:lpstr>
      <vt:lpstr>ContactState</vt:lpstr>
      <vt:lpstr>Benchmark2!ContactZip</vt:lpstr>
      <vt:lpstr>Benchmark3!ContactZip</vt:lpstr>
      <vt:lpstr>Benchmark4!ContactZip</vt:lpstr>
      <vt:lpstr>Benchmark5!ContactZip</vt:lpstr>
      <vt:lpstr>ContactZip</vt:lpstr>
      <vt:lpstr>Benchmark2!Date</vt:lpstr>
      <vt:lpstr>Benchmark3!Date</vt:lpstr>
      <vt:lpstr>Benchmark4!Date</vt:lpstr>
      <vt:lpstr>Benchmark5!Date</vt:lpstr>
      <vt:lpstr>Date</vt:lpstr>
      <vt:lpstr>Benchmark2!ElecCostTotal1</vt:lpstr>
      <vt:lpstr>Benchmark3!ElecCostTotal1</vt:lpstr>
      <vt:lpstr>Benchmark4!ElecCostTotal1</vt:lpstr>
      <vt:lpstr>Benchmark5!ElecCostTotal1</vt:lpstr>
      <vt:lpstr>ElecCostTotal1</vt:lpstr>
      <vt:lpstr>Benchmark2!ElecCostTotal2</vt:lpstr>
      <vt:lpstr>Benchmark3!ElecCostTotal2</vt:lpstr>
      <vt:lpstr>Benchmark4!ElecCostTotal2</vt:lpstr>
      <vt:lpstr>Benchmark5!ElecCostTotal2</vt:lpstr>
      <vt:lpstr>ElecCostTotal2</vt:lpstr>
      <vt:lpstr>Benchmark2!ElecThermTotal1</vt:lpstr>
      <vt:lpstr>Benchmark3!ElecThermTotal1</vt:lpstr>
      <vt:lpstr>Benchmark4!ElecThermTotal1</vt:lpstr>
      <vt:lpstr>Benchmark5!ElecThermTotal1</vt:lpstr>
      <vt:lpstr>ElecThermTotal1</vt:lpstr>
      <vt:lpstr>Benchmark2!ElecThermTotal2</vt:lpstr>
      <vt:lpstr>Benchmark3!ElecThermTotal2</vt:lpstr>
      <vt:lpstr>Benchmark4!ElecThermTotal2</vt:lpstr>
      <vt:lpstr>Benchmark5!ElecThermTotal2</vt:lpstr>
      <vt:lpstr>ElecThermTotal2</vt:lpstr>
      <vt:lpstr>Benchmark2!Electricity</vt:lpstr>
      <vt:lpstr>Benchmark3!Electricity</vt:lpstr>
      <vt:lpstr>Benchmark4!Electricity</vt:lpstr>
      <vt:lpstr>Benchmark5!Electricity</vt:lpstr>
      <vt:lpstr>Electricity</vt:lpstr>
      <vt:lpstr>Benchmark2!ElectrickWhTotal1</vt:lpstr>
      <vt:lpstr>Benchmark3!ElectrickWhTotal1</vt:lpstr>
      <vt:lpstr>Benchmark4!ElectrickWhTotal1</vt:lpstr>
      <vt:lpstr>Benchmark5!ElectrickWhTotal1</vt:lpstr>
      <vt:lpstr>ElectrickWhTotal1</vt:lpstr>
      <vt:lpstr>Benchmark2!ElectrickWhTotal2</vt:lpstr>
      <vt:lpstr>Benchmark3!ElectrickWhTotal2</vt:lpstr>
      <vt:lpstr>Benchmark4!ElectrickWhTotal2</vt:lpstr>
      <vt:lpstr>Benchmark5!ElectrickWhTotal2</vt:lpstr>
      <vt:lpstr>ElectrickWhTotal2</vt:lpstr>
      <vt:lpstr>Benchmark2!EnergyNotes</vt:lpstr>
      <vt:lpstr>Benchmark3!EnergyNotes</vt:lpstr>
      <vt:lpstr>Benchmark4!EnergyNotes</vt:lpstr>
      <vt:lpstr>Benchmark5!EnergyNotes</vt:lpstr>
      <vt:lpstr>EnergyNotes</vt:lpstr>
      <vt:lpstr>Benchmark2!FacilityAddress</vt:lpstr>
      <vt:lpstr>Benchmark3!FacilityAddress</vt:lpstr>
      <vt:lpstr>Benchmark4!FacilityAddress</vt:lpstr>
      <vt:lpstr>Benchmark5!FacilityAddress</vt:lpstr>
      <vt:lpstr>FacilityAddress</vt:lpstr>
      <vt:lpstr>Benchmark2!FacilityCity</vt:lpstr>
      <vt:lpstr>Benchmark3!FacilityCity</vt:lpstr>
      <vt:lpstr>Benchmark4!FacilityCity</vt:lpstr>
      <vt:lpstr>Benchmark5!FacilityCity</vt:lpstr>
      <vt:lpstr>FacilityCity</vt:lpstr>
      <vt:lpstr>Benchmark2!FacilityNotes</vt:lpstr>
      <vt:lpstr>Benchmark3!FacilityNotes</vt:lpstr>
      <vt:lpstr>Benchmark4!FacilityNotes</vt:lpstr>
      <vt:lpstr>Benchmark5!FacilityNotes</vt:lpstr>
      <vt:lpstr>FacilityNotes</vt:lpstr>
      <vt:lpstr>Benchmark2!FacilityOwnedBy</vt:lpstr>
      <vt:lpstr>Benchmark3!FacilityOwnedBy</vt:lpstr>
      <vt:lpstr>Benchmark4!FacilityOwnedBy</vt:lpstr>
      <vt:lpstr>Benchmark5!FacilityOwnedBy</vt:lpstr>
      <vt:lpstr>FacilityOwnedBy</vt:lpstr>
      <vt:lpstr>FacilityOwnedByList</vt:lpstr>
      <vt:lpstr>Benchmark2!FacilityOwner</vt:lpstr>
      <vt:lpstr>Benchmark3!FacilityOwner</vt:lpstr>
      <vt:lpstr>Benchmark4!FacilityOwner</vt:lpstr>
      <vt:lpstr>Benchmark5!FacilityOwner</vt:lpstr>
      <vt:lpstr>FacilityOwner</vt:lpstr>
      <vt:lpstr>Benchmark2!FacilityZip</vt:lpstr>
      <vt:lpstr>Benchmark3!FacilityZip</vt:lpstr>
      <vt:lpstr>Benchmark4!FacilityZip</vt:lpstr>
      <vt:lpstr>Benchmark5!FacilityZip</vt:lpstr>
      <vt:lpstr>FacilityZip</vt:lpstr>
      <vt:lpstr>Benchmark2!HotWater</vt:lpstr>
      <vt:lpstr>Benchmark3!HotWater</vt:lpstr>
      <vt:lpstr>Benchmark4!HotWater</vt:lpstr>
      <vt:lpstr>Benchmark5!HotWater</vt:lpstr>
      <vt:lpstr>HotWater</vt:lpstr>
      <vt:lpstr>Benchmark2!HoursHoliday</vt:lpstr>
      <vt:lpstr>Benchmark3!HoursHoliday</vt:lpstr>
      <vt:lpstr>Benchmark4!HoursHoliday</vt:lpstr>
      <vt:lpstr>Benchmark5!HoursHoliday</vt:lpstr>
      <vt:lpstr>HoursHoliday</vt:lpstr>
      <vt:lpstr>Benchmark2!HoursMonToFri</vt:lpstr>
      <vt:lpstr>Benchmark3!HoursMonToFri</vt:lpstr>
      <vt:lpstr>Benchmark4!HoursMonToFri</vt:lpstr>
      <vt:lpstr>Benchmark5!HoursMonToFri</vt:lpstr>
      <vt:lpstr>HoursMonToFri</vt:lpstr>
      <vt:lpstr>Benchmark2!HoursSaturday</vt:lpstr>
      <vt:lpstr>Benchmark3!HoursSaturday</vt:lpstr>
      <vt:lpstr>Benchmark4!HoursSaturday</vt:lpstr>
      <vt:lpstr>Benchmark5!HoursSaturday</vt:lpstr>
      <vt:lpstr>HoursSaturday</vt:lpstr>
      <vt:lpstr>Benchmark2!HoursSunday</vt:lpstr>
      <vt:lpstr>Benchmark3!HoursSunday</vt:lpstr>
      <vt:lpstr>Benchmark4!HoursSunday</vt:lpstr>
      <vt:lpstr>Benchmark5!HoursSunday</vt:lpstr>
      <vt:lpstr>HoursSunday</vt:lpstr>
      <vt:lpstr>Benchmark2!HWCostTotal1</vt:lpstr>
      <vt:lpstr>Benchmark3!HWCostTotal1</vt:lpstr>
      <vt:lpstr>Benchmark4!HWCostTotal1</vt:lpstr>
      <vt:lpstr>Benchmark5!HWCostTotal1</vt:lpstr>
      <vt:lpstr>HWCostTotal1</vt:lpstr>
      <vt:lpstr>Benchmark2!HWCostTotal2</vt:lpstr>
      <vt:lpstr>Benchmark3!HWCostTotal2</vt:lpstr>
      <vt:lpstr>Benchmark4!HWCostTotal2</vt:lpstr>
      <vt:lpstr>Benchmark5!HWCostTotal2</vt:lpstr>
      <vt:lpstr>HWCostTotal2</vt:lpstr>
      <vt:lpstr>Benchmark2!HWThermTotal1</vt:lpstr>
      <vt:lpstr>Benchmark3!HWThermTotal1</vt:lpstr>
      <vt:lpstr>Benchmark4!HWThermTotal1</vt:lpstr>
      <vt:lpstr>Benchmark5!HWThermTotal1</vt:lpstr>
      <vt:lpstr>HWThermTotal1</vt:lpstr>
      <vt:lpstr>Benchmark2!HWThermTotal2</vt:lpstr>
      <vt:lpstr>Benchmark3!HWThermTotal2</vt:lpstr>
      <vt:lpstr>Benchmark4!HWThermTotal2</vt:lpstr>
      <vt:lpstr>Benchmark5!HWThermTotal2</vt:lpstr>
      <vt:lpstr>HWThermTotal2</vt:lpstr>
      <vt:lpstr>Benchmark2!NaturalGas</vt:lpstr>
      <vt:lpstr>Benchmark3!NaturalGas</vt:lpstr>
      <vt:lpstr>Benchmark4!NaturalGas</vt:lpstr>
      <vt:lpstr>Benchmark5!NaturalGas</vt:lpstr>
      <vt:lpstr>NaturalGas</vt:lpstr>
      <vt:lpstr>Benchmark2!NGCostTotal1</vt:lpstr>
      <vt:lpstr>Benchmark3!NGCostTotal1</vt:lpstr>
      <vt:lpstr>Benchmark4!NGCostTotal1</vt:lpstr>
      <vt:lpstr>Benchmark5!NGCostTotal1</vt:lpstr>
      <vt:lpstr>NGCostTotal1</vt:lpstr>
      <vt:lpstr>Benchmark2!NGCostTotal2</vt:lpstr>
      <vt:lpstr>Benchmark3!NGCostTotal2</vt:lpstr>
      <vt:lpstr>Benchmark4!NGCostTotal2</vt:lpstr>
      <vt:lpstr>Benchmark5!NGCostTotal2</vt:lpstr>
      <vt:lpstr>NGCostTotal2</vt:lpstr>
      <vt:lpstr>Benchmark2!NGThermsTotal1</vt:lpstr>
      <vt:lpstr>Benchmark3!NGThermsTotal1</vt:lpstr>
      <vt:lpstr>Benchmark4!NGThermsTotal1</vt:lpstr>
      <vt:lpstr>Benchmark5!NGThermsTotal1</vt:lpstr>
      <vt:lpstr>NGThermsTotal1</vt:lpstr>
      <vt:lpstr>Benchmark2!NGThermsTotal2</vt:lpstr>
      <vt:lpstr>Benchmark3!NGThermsTotal2</vt:lpstr>
      <vt:lpstr>Benchmark4!NGThermsTotal2</vt:lpstr>
      <vt:lpstr>Benchmark5!NGThermsTotal2</vt:lpstr>
      <vt:lpstr>NGThermsTotal2</vt:lpstr>
      <vt:lpstr>Benchmark2!OccupantsHoliday</vt:lpstr>
      <vt:lpstr>Benchmark3!OccupantsHoliday</vt:lpstr>
      <vt:lpstr>Benchmark4!OccupantsHoliday</vt:lpstr>
      <vt:lpstr>Benchmark5!OccupantsHoliday</vt:lpstr>
      <vt:lpstr>OccupantsHoliday</vt:lpstr>
      <vt:lpstr>Benchmark2!OccupantsMonToFri</vt:lpstr>
      <vt:lpstr>Benchmark3!OccupantsMonToFri</vt:lpstr>
      <vt:lpstr>Benchmark4!OccupantsMonToFri</vt:lpstr>
      <vt:lpstr>Benchmark5!OccupantsMonToFri</vt:lpstr>
      <vt:lpstr>OccupantsMonToFri</vt:lpstr>
      <vt:lpstr>Benchmark2!OccupantsSaturday</vt:lpstr>
      <vt:lpstr>Benchmark3!OccupantsSaturday</vt:lpstr>
      <vt:lpstr>Benchmark4!OccupantsSaturday</vt:lpstr>
      <vt:lpstr>Benchmark5!OccupantsSaturday</vt:lpstr>
      <vt:lpstr>OccupantsSaturday</vt:lpstr>
      <vt:lpstr>Benchmark2!OccupantsSunday</vt:lpstr>
      <vt:lpstr>Benchmark3!OccupantsSunday</vt:lpstr>
      <vt:lpstr>Benchmark4!OccupantsSunday</vt:lpstr>
      <vt:lpstr>Benchmark5!OccupantsSunday</vt:lpstr>
      <vt:lpstr>OccupantsSunday</vt:lpstr>
      <vt:lpstr>Benchmark2!Oil1CostTotal1</vt:lpstr>
      <vt:lpstr>Benchmark3!Oil1CostTotal1</vt:lpstr>
      <vt:lpstr>Benchmark4!Oil1CostTotal1</vt:lpstr>
      <vt:lpstr>Benchmark5!Oil1CostTotal1</vt:lpstr>
      <vt:lpstr>Oil1CostTotal1</vt:lpstr>
      <vt:lpstr>Benchmark2!Oil1CostTotal2</vt:lpstr>
      <vt:lpstr>Benchmark3!Oil1CostTotal2</vt:lpstr>
      <vt:lpstr>Benchmark4!Oil1CostTotal2</vt:lpstr>
      <vt:lpstr>Benchmark5!Oil1CostTotal2</vt:lpstr>
      <vt:lpstr>Oil1CostTotal2</vt:lpstr>
      <vt:lpstr>Benchmark2!Oil1ThermTotal1</vt:lpstr>
      <vt:lpstr>Benchmark3!Oil1ThermTotal1</vt:lpstr>
      <vt:lpstr>Benchmark4!Oil1ThermTotal1</vt:lpstr>
      <vt:lpstr>Benchmark5!Oil1ThermTotal1</vt:lpstr>
      <vt:lpstr>Oil1ThermTotal1</vt:lpstr>
      <vt:lpstr>Benchmark2!Oil1ThermTotal2</vt:lpstr>
      <vt:lpstr>Benchmark3!Oil1ThermTotal2</vt:lpstr>
      <vt:lpstr>Benchmark4!Oil1ThermTotal2</vt:lpstr>
      <vt:lpstr>Benchmark5!Oil1ThermTotal2</vt:lpstr>
      <vt:lpstr>Oil1ThermTotal2</vt:lpstr>
      <vt:lpstr>Benchmark2!Oil2CostTotal1</vt:lpstr>
      <vt:lpstr>Benchmark3!Oil2CostTotal1</vt:lpstr>
      <vt:lpstr>Benchmark4!Oil2CostTotal1</vt:lpstr>
      <vt:lpstr>Benchmark5!Oil2CostTotal1</vt:lpstr>
      <vt:lpstr>Oil2CostTotal1</vt:lpstr>
      <vt:lpstr>Benchmark2!Oil2CostTotal2</vt:lpstr>
      <vt:lpstr>Benchmark3!Oil2CostTotal2</vt:lpstr>
      <vt:lpstr>Benchmark4!Oil2CostTotal2</vt:lpstr>
      <vt:lpstr>Benchmark5!Oil2CostTotal2</vt:lpstr>
      <vt:lpstr>Oil2CostTotal2</vt:lpstr>
      <vt:lpstr>Benchmark2!Oil2ThermTotal1</vt:lpstr>
      <vt:lpstr>Benchmark3!Oil2ThermTotal1</vt:lpstr>
      <vt:lpstr>Benchmark4!Oil2ThermTotal1</vt:lpstr>
      <vt:lpstr>Benchmark5!Oil2ThermTotal1</vt:lpstr>
      <vt:lpstr>Oil2ThermTotal1</vt:lpstr>
      <vt:lpstr>Benchmark2!Oil2ThermTotal2</vt:lpstr>
      <vt:lpstr>Benchmark3!Oil2ThermTotal2</vt:lpstr>
      <vt:lpstr>Benchmark4!Oil2ThermTotal2</vt:lpstr>
      <vt:lpstr>Benchmark5!Oil2ThermTotal2</vt:lpstr>
      <vt:lpstr>Oil2ThermTotal2</vt:lpstr>
      <vt:lpstr>Benchmark2!OilOne</vt:lpstr>
      <vt:lpstr>Benchmark3!OilOne</vt:lpstr>
      <vt:lpstr>Benchmark4!OilOne</vt:lpstr>
      <vt:lpstr>Benchmark5!OilOne</vt:lpstr>
      <vt:lpstr>OilOne</vt:lpstr>
      <vt:lpstr>Benchmark2!OilTwo</vt:lpstr>
      <vt:lpstr>Benchmark3!OilTwo</vt:lpstr>
      <vt:lpstr>Benchmark4!OilTwo</vt:lpstr>
      <vt:lpstr>Benchmark5!OilTwo</vt:lpstr>
      <vt:lpstr>OilTwo</vt:lpstr>
      <vt:lpstr>Benchmark1!Print_Area</vt:lpstr>
      <vt:lpstr>Benchmark2!Print_Area</vt:lpstr>
      <vt:lpstr>Benchmark3!Print_Area</vt:lpstr>
      <vt:lpstr>Benchmark4!Print_Area</vt:lpstr>
      <vt:lpstr>Benchmark5!Print_Area</vt:lpstr>
      <vt:lpstr>Benchmark2!Propane</vt:lpstr>
      <vt:lpstr>Benchmark3!Propane</vt:lpstr>
      <vt:lpstr>Benchmark4!Propane</vt:lpstr>
      <vt:lpstr>Benchmark5!Propane</vt:lpstr>
      <vt:lpstr>Propane</vt:lpstr>
      <vt:lpstr>Benchmark2!PropCostTotal1</vt:lpstr>
      <vt:lpstr>Benchmark3!PropCostTotal1</vt:lpstr>
      <vt:lpstr>Benchmark4!PropCostTotal1</vt:lpstr>
      <vt:lpstr>Benchmark5!PropCostTotal1</vt:lpstr>
      <vt:lpstr>PropCostTotal1</vt:lpstr>
      <vt:lpstr>Benchmark2!PropCostTotal2</vt:lpstr>
      <vt:lpstr>Benchmark3!PropCostTotal2</vt:lpstr>
      <vt:lpstr>Benchmark4!PropCostTotal2</vt:lpstr>
      <vt:lpstr>Benchmark5!PropCostTotal2</vt:lpstr>
      <vt:lpstr>PropCostTotal2</vt:lpstr>
      <vt:lpstr>Benchmark2!PropThermTotal1</vt:lpstr>
      <vt:lpstr>Benchmark3!PropThermTotal1</vt:lpstr>
      <vt:lpstr>Benchmark4!PropThermTotal1</vt:lpstr>
      <vt:lpstr>Benchmark5!PropThermTotal1</vt:lpstr>
      <vt:lpstr>PropThermTotal1</vt:lpstr>
      <vt:lpstr>Benchmark2!PropThermTotal2</vt:lpstr>
      <vt:lpstr>Benchmark3!PropThermTotal2</vt:lpstr>
      <vt:lpstr>Benchmark4!PropThermTotal2</vt:lpstr>
      <vt:lpstr>Benchmark5!PropThermTotal2</vt:lpstr>
      <vt:lpstr>PropThermTotal2</vt:lpstr>
      <vt:lpstr>Benchmark2!RenovationNotes</vt:lpstr>
      <vt:lpstr>Benchmark3!RenovationNotes</vt:lpstr>
      <vt:lpstr>Benchmark4!RenovationNotes</vt:lpstr>
      <vt:lpstr>Benchmark5!RenovationNotes</vt:lpstr>
      <vt:lpstr>RenovationNotes</vt:lpstr>
      <vt:lpstr>Benchmark2!Renovations</vt:lpstr>
      <vt:lpstr>Benchmark3!Renovations</vt:lpstr>
      <vt:lpstr>Benchmark4!Renovations</vt:lpstr>
      <vt:lpstr>Benchmark5!Renovations</vt:lpstr>
      <vt:lpstr>Renovations</vt:lpstr>
      <vt:lpstr>Benchmark2!RenovationsDate</vt:lpstr>
      <vt:lpstr>Benchmark3!RenovationsDate</vt:lpstr>
      <vt:lpstr>Benchmark4!RenovationsDate</vt:lpstr>
      <vt:lpstr>Benchmark5!RenovationsDate</vt:lpstr>
      <vt:lpstr>RenovationsDate</vt:lpstr>
      <vt:lpstr>Benchmark2!RenovationsDateEnd</vt:lpstr>
      <vt:lpstr>Benchmark3!RenovationsDateEnd</vt:lpstr>
      <vt:lpstr>Benchmark4!RenovationsDateEnd</vt:lpstr>
      <vt:lpstr>Benchmark5!RenovationsDateEnd</vt:lpstr>
      <vt:lpstr>RenovationsDateEnd</vt:lpstr>
      <vt:lpstr>Benchmark2!RenovationsDateStart</vt:lpstr>
      <vt:lpstr>Benchmark3!RenovationsDateStart</vt:lpstr>
      <vt:lpstr>Benchmark4!RenovationsDateStart</vt:lpstr>
      <vt:lpstr>Benchmark5!RenovationsDateStart</vt:lpstr>
      <vt:lpstr>RenovationsDateStart</vt:lpstr>
      <vt:lpstr>Benchmark2!RenovationsDetail</vt:lpstr>
      <vt:lpstr>Benchmark3!RenovationsDetail</vt:lpstr>
      <vt:lpstr>Benchmark4!RenovationsDetail</vt:lpstr>
      <vt:lpstr>Benchmark5!RenovationsDetail</vt:lpstr>
      <vt:lpstr>RenovationsDetail</vt:lpstr>
      <vt:lpstr>Benchmark2!RenovationsDetailEnd</vt:lpstr>
      <vt:lpstr>Benchmark3!RenovationsDetailEnd</vt:lpstr>
      <vt:lpstr>Benchmark4!RenovationsDetailEnd</vt:lpstr>
      <vt:lpstr>Benchmark5!RenovationsDetailEnd</vt:lpstr>
      <vt:lpstr>RenovationsDetailEnd</vt:lpstr>
      <vt:lpstr>Benchmark2!RenovationsDetailStart</vt:lpstr>
      <vt:lpstr>Benchmark3!RenovationsDetailStart</vt:lpstr>
      <vt:lpstr>Benchmark4!RenovationsDetailStart</vt:lpstr>
      <vt:lpstr>Benchmark5!RenovationsDetailStart</vt:lpstr>
      <vt:lpstr>RenovationsDetailStart</vt:lpstr>
      <vt:lpstr>Benchmark2!SpruceCostTotal1</vt:lpstr>
      <vt:lpstr>Benchmark3!SpruceCostTotal1</vt:lpstr>
      <vt:lpstr>Benchmark4!SpruceCostTotal1</vt:lpstr>
      <vt:lpstr>Benchmark5!SpruceCostTotal1</vt:lpstr>
      <vt:lpstr>SpruceCostTotal1</vt:lpstr>
      <vt:lpstr>Benchmark2!SpruceCostTotal2</vt:lpstr>
      <vt:lpstr>Benchmark3!SpruceCostTotal2</vt:lpstr>
      <vt:lpstr>Benchmark4!SpruceCostTotal2</vt:lpstr>
      <vt:lpstr>Benchmark5!SpruceCostTotal2</vt:lpstr>
      <vt:lpstr>SpruceCostTotal2</vt:lpstr>
      <vt:lpstr>Benchmark2!SpruceThermTotal1</vt:lpstr>
      <vt:lpstr>Benchmark3!SpruceThermTotal1</vt:lpstr>
      <vt:lpstr>Benchmark4!SpruceThermTotal1</vt:lpstr>
      <vt:lpstr>Benchmark5!SpruceThermTotal1</vt:lpstr>
      <vt:lpstr>SpruceThermTotal1</vt:lpstr>
      <vt:lpstr>Benchmark2!SpruceThermTotal2</vt:lpstr>
      <vt:lpstr>Benchmark3!SpruceThermTotal2</vt:lpstr>
      <vt:lpstr>Benchmark4!SpruceThermTotal2</vt:lpstr>
      <vt:lpstr>Benchmark5!SpruceThermTotal2</vt:lpstr>
      <vt:lpstr>SpruceThermTotal2</vt:lpstr>
      <vt:lpstr>Benchmark2!SquareFeet</vt:lpstr>
      <vt:lpstr>Benchmark3!SquareFeet</vt:lpstr>
      <vt:lpstr>Benchmark4!SquareFeet</vt:lpstr>
      <vt:lpstr>Benchmark5!SquareFeet</vt:lpstr>
      <vt:lpstr>SquareFeet</vt:lpstr>
      <vt:lpstr>StateList</vt:lpstr>
      <vt:lpstr>Benchmark2!Steam</vt:lpstr>
      <vt:lpstr>Benchmark3!Steam</vt:lpstr>
      <vt:lpstr>Benchmark4!Steam</vt:lpstr>
      <vt:lpstr>Benchmark5!Steam</vt:lpstr>
      <vt:lpstr>Steam</vt:lpstr>
      <vt:lpstr>Benchmark2!SteamCostTotal1</vt:lpstr>
      <vt:lpstr>Benchmark3!SteamCostTotal1</vt:lpstr>
      <vt:lpstr>Benchmark4!SteamCostTotal1</vt:lpstr>
      <vt:lpstr>Benchmark5!SteamCostTotal1</vt:lpstr>
      <vt:lpstr>SteamCostTotal1</vt:lpstr>
      <vt:lpstr>Benchmark2!SteamCostTotal2</vt:lpstr>
      <vt:lpstr>Benchmark3!SteamCostTotal2</vt:lpstr>
      <vt:lpstr>Benchmark4!SteamCostTotal2</vt:lpstr>
      <vt:lpstr>Benchmark5!SteamCostTotal2</vt:lpstr>
      <vt:lpstr>SteamCostTotal2</vt:lpstr>
      <vt:lpstr>Benchmark2!SteamThermTotal1</vt:lpstr>
      <vt:lpstr>Benchmark3!SteamThermTotal1</vt:lpstr>
      <vt:lpstr>Benchmark4!SteamThermTotal1</vt:lpstr>
      <vt:lpstr>Benchmark5!SteamThermTotal1</vt:lpstr>
      <vt:lpstr>SteamThermTotal1</vt:lpstr>
      <vt:lpstr>Benchmark2!SteamThermTotal2</vt:lpstr>
      <vt:lpstr>Benchmark3!SteamThermTotal2</vt:lpstr>
      <vt:lpstr>Benchmark4!SteamThermTotal2</vt:lpstr>
      <vt:lpstr>Benchmark5!SteamThermTotal2</vt:lpstr>
      <vt:lpstr>SteamThermTotal2</vt:lpstr>
      <vt:lpstr>Benchmark2!Version</vt:lpstr>
      <vt:lpstr>Benchmark3!Version</vt:lpstr>
      <vt:lpstr>Benchmark4!Version</vt:lpstr>
      <vt:lpstr>Benchmark5!Version</vt:lpstr>
      <vt:lpstr>Version</vt:lpstr>
      <vt:lpstr>Benchmark2!WoodBirch</vt:lpstr>
      <vt:lpstr>Benchmark3!WoodBirch</vt:lpstr>
      <vt:lpstr>Benchmark4!WoodBirch</vt:lpstr>
      <vt:lpstr>Benchmark5!WoodBirch</vt:lpstr>
      <vt:lpstr>WoodBirch</vt:lpstr>
      <vt:lpstr>Benchmark2!WoodSpruce</vt:lpstr>
      <vt:lpstr>Benchmark3!WoodSpruce</vt:lpstr>
      <vt:lpstr>Benchmark4!WoodSpruce</vt:lpstr>
      <vt:lpstr>Benchmark5!WoodSpruce</vt:lpstr>
      <vt:lpstr>WoodSpruce</vt:lpstr>
      <vt:lpstr>Benchmark2!YearBuilt</vt:lpstr>
      <vt:lpstr>Benchmark3!YearBuilt</vt:lpstr>
      <vt:lpstr>Benchmark4!YearBuilt</vt:lpstr>
      <vt:lpstr>Benchmark5!YearBuilt</vt:lpstr>
      <vt:lpstr>YearBuilt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Brian's Laptop</dc:creator>
  <cp:lastModifiedBy>Cristin Baer</cp:lastModifiedBy>
  <cp:lastPrinted>2012-01-02T17:09:28Z</cp:lastPrinted>
  <dcterms:created xsi:type="dcterms:W3CDTF">2011-01-25T21:54:54Z</dcterms:created>
  <dcterms:modified xsi:type="dcterms:W3CDTF">2013-05-13T22:27:04Z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S Team System Data DO NOT EDIT_GUID">
    <vt:lpwstr>a8f83597-1664-4aa4-b0a3-279cbaef4673</vt:lpwstr>
  </property>
</Properties>
</file>